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C:\Users\jandr\OneDrive\Documents\SIX SIGMA\"/>
    </mc:Choice>
  </mc:AlternateContent>
  <xr:revisionPtr revIDLastSave="0" documentId="13_ncr:1_{D8B14D37-9F0D-40A4-A6CB-F95536DF9D98}" xr6:coauthVersionLast="33" xr6:coauthVersionMax="33" xr10:uidLastSave="{00000000-0000-0000-0000-000000000000}"/>
  <bookViews>
    <workbookView xWindow="480" yWindow="20" windowWidth="13280" windowHeight="8960" xr2:uid="{00000000-000D-0000-FFFF-FFFF00000000}"/>
  </bookViews>
  <sheets>
    <sheet name="Basics" sheetId="5" r:id="rId1"/>
    <sheet name="ANOVA Examples" sheetId="6" r:id="rId2"/>
    <sheet name="ANOVA Problems" sheetId="7" r:id="rId3"/>
    <sheet name="Experiments" sheetId="4" r:id="rId4"/>
    <sheet name="Response Surface" sheetId="1" r:id="rId5"/>
    <sheet name="F Distribution" sheetId="2" r:id="rId6"/>
    <sheet name="Blank" sheetId="3" r:id="rId7"/>
  </sheets>
  <calcPr calcId="179017"/>
</workbook>
</file>

<file path=xl/calcChain.xml><?xml version="1.0" encoding="utf-8"?>
<calcChain xmlns="http://schemas.openxmlformats.org/spreadsheetml/2006/main">
  <c r="D136" i="5" l="1"/>
  <c r="L284" i="6"/>
  <c r="K284" i="6"/>
  <c r="J284" i="6"/>
  <c r="L279" i="6"/>
  <c r="K279" i="6"/>
  <c r="J279" i="6"/>
  <c r="E696" i="2"/>
  <c r="E703" i="2" s="1"/>
  <c r="F696" i="2"/>
  <c r="F703" i="2"/>
  <c r="D696" i="2"/>
  <c r="D703" i="2" s="1"/>
  <c r="E693" i="2"/>
  <c r="E702" i="2"/>
  <c r="F693" i="2"/>
  <c r="F702" i="2" s="1"/>
  <c r="D693" i="2"/>
  <c r="D702" i="2"/>
  <c r="E690" i="2"/>
  <c r="E701" i="2" s="1"/>
  <c r="F690" i="2"/>
  <c r="F701" i="2"/>
  <c r="D690" i="2"/>
  <c r="D701" i="2" s="1"/>
  <c r="B547" i="2"/>
  <c r="B548" i="2"/>
  <c r="B549" i="2"/>
  <c r="H96" i="2"/>
  <c r="G96" i="2"/>
  <c r="F96" i="2"/>
  <c r="M94" i="2"/>
  <c r="L94" i="2"/>
  <c r="K94" i="2"/>
  <c r="M161" i="1"/>
  <c r="L161" i="1"/>
  <c r="M160" i="1"/>
  <c r="L160" i="1"/>
  <c r="M159" i="1"/>
  <c r="L159" i="1"/>
  <c r="F159" i="1"/>
  <c r="D166" i="1"/>
  <c r="G159" i="1"/>
  <c r="D164" i="1" s="1"/>
  <c r="G160" i="1"/>
  <c r="G161" i="1"/>
  <c r="D169" i="1"/>
  <c r="D168" i="1"/>
  <c r="F161" i="1"/>
  <c r="F160" i="1"/>
  <c r="D112" i="1"/>
  <c r="D111" i="1"/>
  <c r="F97" i="1"/>
  <c r="D109" i="1"/>
  <c r="G99" i="1"/>
  <c r="D107" i="1" s="1"/>
  <c r="G98" i="1"/>
  <c r="G97" i="1"/>
  <c r="F98" i="1"/>
  <c r="F99" i="1"/>
  <c r="D288" i="7"/>
  <c r="D398" i="7"/>
  <c r="F553" i="2"/>
  <c r="F554" i="2"/>
  <c r="D553" i="2"/>
  <c r="D554" i="2"/>
  <c r="B553" i="2"/>
  <c r="B554" i="2"/>
  <c r="F550" i="2"/>
  <c r="F551" i="2"/>
  <c r="F552" i="2"/>
  <c r="F639" i="2" s="1"/>
  <c r="G551" i="2"/>
  <c r="D550" i="2"/>
  <c r="D551" i="2"/>
  <c r="B550" i="2"/>
  <c r="B551" i="2"/>
  <c r="F547" i="2"/>
  <c r="F548" i="2"/>
  <c r="D547" i="2"/>
  <c r="D548" i="2"/>
  <c r="D549" i="2"/>
  <c r="D570" i="2"/>
  <c r="C624" i="2"/>
  <c r="D623" i="2"/>
  <c r="C576" i="2"/>
  <c r="F596" i="2"/>
  <c r="C623" i="2"/>
  <c r="C603" i="2"/>
  <c r="C622" i="2" s="1"/>
  <c r="G584" i="2"/>
  <c r="C621" i="2"/>
  <c r="F166" i="7"/>
  <c r="F167" i="7"/>
  <c r="D166" i="7"/>
  <c r="D167" i="7"/>
  <c r="B166" i="7"/>
  <c r="B167" i="7"/>
  <c r="B168" i="7"/>
  <c r="C166" i="7" s="1"/>
  <c r="C168" i="7" s="1"/>
  <c r="D254" i="7"/>
  <c r="B163" i="7"/>
  <c r="B164" i="7"/>
  <c r="B165" i="7"/>
  <c r="C163" i="7"/>
  <c r="F160" i="7"/>
  <c r="F161" i="7"/>
  <c r="F162" i="7"/>
  <c r="F252" i="7" s="1"/>
  <c r="D160" i="7"/>
  <c r="D161" i="7"/>
  <c r="D162" i="7"/>
  <c r="B160" i="7"/>
  <c r="B161" i="7"/>
  <c r="F164" i="7"/>
  <c r="F163" i="7"/>
  <c r="G163" i="7" s="1"/>
  <c r="D164" i="7"/>
  <c r="D163" i="7"/>
  <c r="B302" i="7"/>
  <c r="B303" i="7"/>
  <c r="B304" i="7"/>
  <c r="H303" i="7" s="1"/>
  <c r="G322" i="7" s="1"/>
  <c r="B305" i="7"/>
  <c r="D302" i="7"/>
  <c r="D303" i="7"/>
  <c r="D312" i="7" s="1"/>
  <c r="C332" i="7" s="1"/>
  <c r="D304" i="7"/>
  <c r="D305" i="7"/>
  <c r="F302" i="7"/>
  <c r="F303" i="7"/>
  <c r="F305" i="7"/>
  <c r="F304" i="7"/>
  <c r="F306" i="7"/>
  <c r="B307" i="7"/>
  <c r="B308" i="7"/>
  <c r="B309" i="7"/>
  <c r="D307" i="7"/>
  <c r="F307" i="7"/>
  <c r="F309" i="7"/>
  <c r="F165" i="7"/>
  <c r="E160" i="7"/>
  <c r="B23" i="7"/>
  <c r="B24" i="7"/>
  <c r="F26" i="7"/>
  <c r="F27" i="7"/>
  <c r="F28" i="7"/>
  <c r="G309" i="7"/>
  <c r="L293" i="7"/>
  <c r="K293" i="7"/>
  <c r="J293" i="7"/>
  <c r="L288" i="7"/>
  <c r="K288" i="7"/>
  <c r="J288" i="7"/>
  <c r="C30" i="2"/>
  <c r="C28" i="2"/>
  <c r="F72" i="6"/>
  <c r="E72" i="6"/>
  <c r="D72" i="6"/>
  <c r="G71" i="6"/>
  <c r="G70" i="6"/>
  <c r="G69" i="6"/>
  <c r="G209" i="7"/>
  <c r="C230" i="7"/>
  <c r="C184" i="7"/>
  <c r="D23" i="7"/>
  <c r="D24" i="7"/>
  <c r="D25" i="7" s="1"/>
  <c r="F23" i="7"/>
  <c r="F24" i="7"/>
  <c r="F25" i="7" s="1"/>
  <c r="F116" i="7" s="1"/>
  <c r="B26" i="7"/>
  <c r="B27" i="7"/>
  <c r="D26" i="7"/>
  <c r="D28" i="7" s="1"/>
  <c r="D27" i="7"/>
  <c r="F29" i="7"/>
  <c r="G60" i="7" s="1"/>
  <c r="E77" i="7"/>
  <c r="C105" i="7" s="1"/>
  <c r="D44" i="7"/>
  <c r="C213" i="7"/>
  <c r="G66" i="7"/>
  <c r="G192" i="7"/>
  <c r="C64" i="7"/>
  <c r="C103" i="7" s="1"/>
  <c r="D178" i="7"/>
  <c r="C229" i="7"/>
  <c r="C228" i="7"/>
  <c r="F117" i="7"/>
  <c r="F293" i="7"/>
  <c r="F399" i="7"/>
  <c r="E293" i="7"/>
  <c r="E399" i="7" s="1"/>
  <c r="D293" i="7"/>
  <c r="D399" i="7"/>
  <c r="F288" i="7"/>
  <c r="F398" i="7" s="1"/>
  <c r="E288" i="7"/>
  <c r="E398" i="7"/>
  <c r="H317" i="7"/>
  <c r="B310" i="7"/>
  <c r="D308" i="7"/>
  <c r="H308" i="7" s="1"/>
  <c r="E308" i="7"/>
  <c r="D309" i="7"/>
  <c r="D310" i="7"/>
  <c r="D311" i="7"/>
  <c r="F308" i="7"/>
  <c r="F310" i="7"/>
  <c r="G310" i="7"/>
  <c r="D324" i="7"/>
  <c r="D355" i="7"/>
  <c r="C372" i="7"/>
  <c r="C340" i="7"/>
  <c r="C371" i="7" s="1"/>
  <c r="G330" i="7"/>
  <c r="C370" i="7"/>
  <c r="D38" i="7"/>
  <c r="C104" i="7"/>
  <c r="B289" i="6"/>
  <c r="B290" i="6"/>
  <c r="B291" i="6"/>
  <c r="B292" i="6"/>
  <c r="D289" i="6"/>
  <c r="D290" i="6"/>
  <c r="D291" i="6"/>
  <c r="D292" i="6"/>
  <c r="F289" i="6"/>
  <c r="F290" i="6"/>
  <c r="F291" i="6"/>
  <c r="F292" i="6"/>
  <c r="B294" i="6"/>
  <c r="B295" i="6"/>
  <c r="B298" i="6" s="1"/>
  <c r="B296" i="6"/>
  <c r="B297" i="6"/>
  <c r="D294" i="6"/>
  <c r="D295" i="6"/>
  <c r="D296" i="6"/>
  <c r="D297" i="6"/>
  <c r="F294" i="6"/>
  <c r="F298" i="6"/>
  <c r="G296" i="6" s="1"/>
  <c r="F295" i="6"/>
  <c r="F296" i="6"/>
  <c r="F297" i="6"/>
  <c r="G325" i="6"/>
  <c r="C365" i="6" s="1"/>
  <c r="G295" i="6"/>
  <c r="C319" i="6"/>
  <c r="D314" i="6"/>
  <c r="C369" i="6" s="1"/>
  <c r="D214" i="2"/>
  <c r="E279" i="6"/>
  <c r="D379" i="6" s="1"/>
  <c r="F279" i="6"/>
  <c r="E379" i="6"/>
  <c r="E284" i="6"/>
  <c r="D380" i="6" s="1"/>
  <c r="F284" i="6"/>
  <c r="E380" i="6"/>
  <c r="D284" i="6"/>
  <c r="C380" i="6" s="1"/>
  <c r="D279" i="6"/>
  <c r="C379" i="6"/>
  <c r="C335" i="6"/>
  <c r="C366" i="6" s="1"/>
  <c r="D346" i="6"/>
  <c r="C367" i="6"/>
  <c r="F317" i="4"/>
  <c r="G317" i="4" s="1"/>
  <c r="H317" i="4" s="1"/>
  <c r="I317" i="4" s="1"/>
  <c r="D298" i="4"/>
  <c r="C298" i="4" s="1"/>
  <c r="D299" i="4"/>
  <c r="C299" i="4"/>
  <c r="D300" i="4"/>
  <c r="C300" i="4" s="1"/>
  <c r="D301" i="4"/>
  <c r="C301" i="4"/>
  <c r="D302" i="4"/>
  <c r="C302" i="4" s="1"/>
  <c r="D303" i="4"/>
  <c r="C303" i="4"/>
  <c r="D304" i="4"/>
  <c r="C304" i="4" s="1"/>
  <c r="F298" i="4"/>
  <c r="G298" i="4"/>
  <c r="H298" i="4"/>
  <c r="I298" i="4" s="1"/>
  <c r="F299" i="4"/>
  <c r="G299" i="4"/>
  <c r="H299" i="4" s="1"/>
  <c r="I299" i="4" s="1"/>
  <c r="F300" i="4"/>
  <c r="G300" i="4"/>
  <c r="H300" i="4"/>
  <c r="I300" i="4" s="1"/>
  <c r="F301" i="4"/>
  <c r="G301" i="4"/>
  <c r="H301" i="4"/>
  <c r="I301" i="4" s="1"/>
  <c r="F302" i="4"/>
  <c r="G302" i="4"/>
  <c r="H302" i="4"/>
  <c r="I302" i="4" s="1"/>
  <c r="F303" i="4"/>
  <c r="G303" i="4"/>
  <c r="H303" i="4" s="1"/>
  <c r="I303" i="4" s="1"/>
  <c r="F304" i="4"/>
  <c r="G304" i="4"/>
  <c r="H304" i="4"/>
  <c r="I304" i="4" s="1"/>
  <c r="F239" i="4"/>
  <c r="G239" i="4"/>
  <c r="H239" i="4"/>
  <c r="I239" i="4" s="1"/>
  <c r="D239" i="4"/>
  <c r="C239" i="4"/>
  <c r="F238" i="4"/>
  <c r="G238" i="4" s="1"/>
  <c r="H238" i="4" s="1"/>
  <c r="I238" i="4"/>
  <c r="D238" i="4"/>
  <c r="C238" i="4" s="1"/>
  <c r="F237" i="4"/>
  <c r="G237" i="4"/>
  <c r="H237" i="4"/>
  <c r="I237" i="4" s="1"/>
  <c r="D237" i="4"/>
  <c r="C237" i="4"/>
  <c r="F236" i="4"/>
  <c r="G236" i="4" s="1"/>
  <c r="H236" i="4" s="1"/>
  <c r="I236" i="4"/>
  <c r="D236" i="4"/>
  <c r="C236" i="4" s="1"/>
  <c r="F235" i="4"/>
  <c r="G235" i="4"/>
  <c r="H235" i="4"/>
  <c r="I235" i="4" s="1"/>
  <c r="D235" i="4"/>
  <c r="C235" i="4"/>
  <c r="F234" i="4"/>
  <c r="G234" i="4" s="1"/>
  <c r="H234" i="4" s="1"/>
  <c r="I234" i="4"/>
  <c r="D234" i="4"/>
  <c r="C234" i="4" s="1"/>
  <c r="F233" i="4"/>
  <c r="G233" i="4"/>
  <c r="H233" i="4"/>
  <c r="I233" i="4" s="1"/>
  <c r="D233" i="4"/>
  <c r="C233" i="4"/>
  <c r="D314" i="4"/>
  <c r="C314" i="4" s="1"/>
  <c r="F314" i="4"/>
  <c r="G314" i="4"/>
  <c r="H314" i="4" s="1"/>
  <c r="I314" i="4" s="1"/>
  <c r="F315" i="4"/>
  <c r="G315" i="4"/>
  <c r="H315" i="4"/>
  <c r="I315" i="4" s="1"/>
  <c r="F316" i="4"/>
  <c r="G316" i="4"/>
  <c r="H316" i="4"/>
  <c r="I316" i="4" s="1"/>
  <c r="F318" i="4"/>
  <c r="G318" i="4"/>
  <c r="H318" i="4"/>
  <c r="I318" i="4" s="1"/>
  <c r="F319" i="4"/>
  <c r="G319" i="4"/>
  <c r="H319" i="4" s="1"/>
  <c r="I319" i="4" s="1"/>
  <c r="F320" i="4"/>
  <c r="G320" i="4"/>
  <c r="H320" i="4"/>
  <c r="I320" i="4" s="1"/>
  <c r="D315" i="4"/>
  <c r="C315" i="4"/>
  <c r="D316" i="4"/>
  <c r="C316" i="4" s="1"/>
  <c r="D317" i="4"/>
  <c r="C317" i="4"/>
  <c r="D318" i="4"/>
  <c r="C318" i="4" s="1"/>
  <c r="D319" i="4"/>
  <c r="C319" i="4"/>
  <c r="D320" i="4"/>
  <c r="C320" i="4" s="1"/>
  <c r="E26" i="7"/>
  <c r="E117" i="7"/>
  <c r="E27" i="7"/>
  <c r="E28" i="7" s="1"/>
  <c r="G305" i="7"/>
  <c r="G23" i="7"/>
  <c r="G25" i="7"/>
  <c r="G303" i="7"/>
  <c r="G24" i="7"/>
  <c r="E548" i="2"/>
  <c r="G550" i="2"/>
  <c r="D29" i="7"/>
  <c r="G58" i="7" s="1"/>
  <c r="G307" i="7"/>
  <c r="G552" i="2"/>
  <c r="C368" i="6"/>
  <c r="B28" i="7"/>
  <c r="H27" i="7"/>
  <c r="E252" i="7"/>
  <c r="H295" i="6"/>
  <c r="C310" i="7"/>
  <c r="G27" i="7"/>
  <c r="G160" i="7"/>
  <c r="C167" i="7"/>
  <c r="D622" i="2"/>
  <c r="B556" i="2"/>
  <c r="B552" i="2"/>
  <c r="C551" i="2" s="1"/>
  <c r="C550" i="2"/>
  <c r="F555" i="2"/>
  <c r="D298" i="6"/>
  <c r="E297" i="6" s="1"/>
  <c r="G26" i="7"/>
  <c r="G28" i="7"/>
  <c r="G164" i="7"/>
  <c r="E307" i="7"/>
  <c r="C232" i="7"/>
  <c r="C231" i="7"/>
  <c r="B311" i="7"/>
  <c r="F312" i="7"/>
  <c r="C334" i="7" s="1"/>
  <c r="G302" i="7"/>
  <c r="D621" i="2"/>
  <c r="C625" i="2"/>
  <c r="D556" i="2"/>
  <c r="C595" i="2"/>
  <c r="D552" i="2"/>
  <c r="B555" i="2"/>
  <c r="C553" i="2" s="1"/>
  <c r="C593" i="2"/>
  <c r="C297" i="6"/>
  <c r="C294" i="6"/>
  <c r="C58" i="7"/>
  <c r="D366" i="6"/>
  <c r="D640" i="2"/>
  <c r="C554" i="2"/>
  <c r="E639" i="2"/>
  <c r="E551" i="2"/>
  <c r="E550" i="2"/>
  <c r="E552" i="2"/>
  <c r="E296" i="6"/>
  <c r="C308" i="7"/>
  <c r="D117" i="7"/>
  <c r="C309" i="7"/>
  <c r="C307" i="7"/>
  <c r="C311" i="7"/>
  <c r="D229" i="7"/>
  <c r="D228" i="7"/>
  <c r="D230" i="7"/>
  <c r="D639" i="2"/>
  <c r="C555" i="2"/>
  <c r="D293" i="6" l="1"/>
  <c r="E289" i="6"/>
  <c r="G324" i="7"/>
  <c r="H311" i="7"/>
  <c r="D165" i="7"/>
  <c r="D169" i="7"/>
  <c r="C205" i="7" s="1"/>
  <c r="C304" i="7"/>
  <c r="F299" i="6"/>
  <c r="C329" i="6" s="1"/>
  <c r="F293" i="6"/>
  <c r="B312" i="7"/>
  <c r="F549" i="2"/>
  <c r="G548" i="2"/>
  <c r="F556" i="2"/>
  <c r="H164" i="7"/>
  <c r="D365" i="6"/>
  <c r="D367" i="6"/>
  <c r="E295" i="6"/>
  <c r="B300" i="6"/>
  <c r="C296" i="6"/>
  <c r="E547" i="2"/>
  <c r="E549" i="2" s="1"/>
  <c r="E638" i="2"/>
  <c r="F171" i="1"/>
  <c r="F173" i="1" s="1"/>
  <c r="F175" i="1" s="1"/>
  <c r="F169" i="1"/>
  <c r="G319" i="6"/>
  <c r="D299" i="6"/>
  <c r="C327" i="6" s="1"/>
  <c r="B299" i="6"/>
  <c r="H290" i="6"/>
  <c r="G317" i="6" s="1"/>
  <c r="B293" i="6"/>
  <c r="E294" i="6"/>
  <c r="D300" i="6"/>
  <c r="E302" i="7"/>
  <c r="E23" i="7"/>
  <c r="E24" i="7"/>
  <c r="E116" i="7"/>
  <c r="E305" i="7"/>
  <c r="B25" i="7"/>
  <c r="H24" i="7"/>
  <c r="C23" i="7"/>
  <c r="G165" i="7"/>
  <c r="G553" i="2"/>
  <c r="G554" i="2"/>
  <c r="C289" i="6"/>
  <c r="F640" i="2"/>
  <c r="B29" i="7"/>
  <c r="C552" i="2"/>
  <c r="E304" i="7"/>
  <c r="G308" i="7"/>
  <c r="F311" i="7"/>
  <c r="F313" i="7" s="1"/>
  <c r="F253" i="7"/>
  <c r="B169" i="7"/>
  <c r="B162" i="7"/>
  <c r="H161" i="7"/>
  <c r="G182" i="7" s="1"/>
  <c r="F114" i="1"/>
  <c r="F116" i="1" s="1"/>
  <c r="F118" i="1" s="1"/>
  <c r="F112" i="1"/>
  <c r="D638" i="2"/>
  <c r="C547" i="2"/>
  <c r="C295" i="6"/>
  <c r="C298" i="6" s="1"/>
  <c r="C548" i="2"/>
  <c r="E303" i="7"/>
  <c r="G297" i="6"/>
  <c r="G294" i="6"/>
  <c r="G298" i="6" s="1"/>
  <c r="E309" i="7"/>
  <c r="E311" i="7" s="1"/>
  <c r="D30" i="7"/>
  <c r="E310" i="7"/>
  <c r="F30" i="7"/>
  <c r="D306" i="7"/>
  <c r="D313" i="7" s="1"/>
  <c r="F169" i="7"/>
  <c r="C207" i="7" s="1"/>
  <c r="F168" i="7"/>
  <c r="G166" i="7" s="1"/>
  <c r="H548" i="2"/>
  <c r="G311" i="7"/>
  <c r="B306" i="7"/>
  <c r="C303" i="7"/>
  <c r="D253" i="7"/>
  <c r="C164" i="7"/>
  <c r="C165" i="7" s="1"/>
  <c r="B557" i="2"/>
  <c r="G161" i="7"/>
  <c r="G162" i="7" s="1"/>
  <c r="C107" i="7"/>
  <c r="C106" i="7"/>
  <c r="C374" i="7"/>
  <c r="C373" i="7"/>
  <c r="G304" i="7"/>
  <c r="G306" i="7" s="1"/>
  <c r="E161" i="7"/>
  <c r="E162" i="7" s="1"/>
  <c r="D168" i="7"/>
  <c r="H167" i="7"/>
  <c r="H551" i="2"/>
  <c r="H554" i="2"/>
  <c r="D555" i="2"/>
  <c r="E553" i="2" l="1"/>
  <c r="E555" i="2" s="1"/>
  <c r="E640" i="2"/>
  <c r="D557" i="2"/>
  <c r="F592" i="2" s="1"/>
  <c r="E554" i="2"/>
  <c r="E306" i="7"/>
  <c r="H298" i="6"/>
  <c r="G292" i="6"/>
  <c r="G290" i="6"/>
  <c r="G289" i="6"/>
  <c r="G293" i="6" s="1"/>
  <c r="D105" i="7"/>
  <c r="D103" i="7"/>
  <c r="D104" i="7"/>
  <c r="F170" i="7"/>
  <c r="F638" i="2"/>
  <c r="F557" i="2"/>
  <c r="G547" i="2"/>
  <c r="G549" i="2" s="1"/>
  <c r="E163" i="7"/>
  <c r="E253" i="7"/>
  <c r="D170" i="7"/>
  <c r="E164" i="7"/>
  <c r="H552" i="2"/>
  <c r="G576" i="2"/>
  <c r="C60" i="7"/>
  <c r="G62" i="7" s="1"/>
  <c r="G56" i="7"/>
  <c r="C56" i="7"/>
  <c r="H28" i="7"/>
  <c r="E298" i="6"/>
  <c r="C597" i="2"/>
  <c r="G580" i="2"/>
  <c r="C599" i="2" s="1"/>
  <c r="G326" i="7"/>
  <c r="C330" i="7"/>
  <c r="E291" i="6"/>
  <c r="E292" i="6"/>
  <c r="E290" i="6"/>
  <c r="E293" i="6" s="1"/>
  <c r="E167" i="7"/>
  <c r="E166" i="7"/>
  <c r="E254" i="7"/>
  <c r="G323" i="6"/>
  <c r="C333" i="6"/>
  <c r="H555" i="2"/>
  <c r="G578" i="2"/>
  <c r="C601" i="2"/>
  <c r="G167" i="7"/>
  <c r="G168" i="7" s="1"/>
  <c r="F254" i="7"/>
  <c r="F300" i="6"/>
  <c r="D252" i="7"/>
  <c r="C160" i="7"/>
  <c r="B170" i="7"/>
  <c r="C25" i="7"/>
  <c r="G321" i="6"/>
  <c r="C331" i="6" s="1"/>
  <c r="C325" i="6"/>
  <c r="H165" i="7"/>
  <c r="G184" i="7"/>
  <c r="C161" i="7"/>
  <c r="G186" i="7"/>
  <c r="H168" i="7"/>
  <c r="D371" i="7"/>
  <c r="D370" i="7"/>
  <c r="D372" i="7"/>
  <c r="G574" i="2"/>
  <c r="C549" i="2"/>
  <c r="G188" i="7"/>
  <c r="C209" i="7" s="1"/>
  <c r="C203" i="7"/>
  <c r="G555" i="2"/>
  <c r="D116" i="7"/>
  <c r="C27" i="7"/>
  <c r="C302" i="7"/>
  <c r="C305" i="7"/>
  <c r="C24" i="7"/>
  <c r="C26" i="7"/>
  <c r="C28" i="7" s="1"/>
  <c r="B30" i="7"/>
  <c r="E25" i="7"/>
  <c r="D341" i="6"/>
  <c r="C292" i="6"/>
  <c r="C290" i="6"/>
  <c r="C293" i="6" s="1"/>
  <c r="C317" i="6" s="1"/>
  <c r="C291" i="6"/>
  <c r="D342" i="6"/>
  <c r="B313" i="7"/>
  <c r="G291" i="6"/>
  <c r="C321" i="6" l="1"/>
  <c r="F368" i="6" s="1"/>
  <c r="E368" i="6"/>
  <c r="G205" i="7"/>
  <c r="E366" i="6"/>
  <c r="F366" i="6" s="1"/>
  <c r="G366" i="6" s="1"/>
  <c r="H366" i="6" s="1"/>
  <c r="C337" i="6"/>
  <c r="C574" i="2"/>
  <c r="E365" i="6"/>
  <c r="F365" i="6" s="1"/>
  <c r="G365" i="6" s="1"/>
  <c r="H365" i="6" s="1"/>
  <c r="G327" i="6"/>
  <c r="F591" i="2"/>
  <c r="E73" i="7"/>
  <c r="G64" i="7"/>
  <c r="F590" i="2"/>
  <c r="F594" i="2" s="1"/>
  <c r="C211" i="7"/>
  <c r="G204" i="7"/>
  <c r="C62" i="7"/>
  <c r="G190" i="7"/>
  <c r="D344" i="6"/>
  <c r="D42" i="7"/>
  <c r="C605" i="2"/>
  <c r="E622" i="2"/>
  <c r="F622" i="2" s="1"/>
  <c r="G203" i="7"/>
  <c r="C336" i="7"/>
  <c r="G328" i="7"/>
  <c r="D350" i="7"/>
  <c r="D353" i="7" s="1"/>
  <c r="C338" i="7"/>
  <c r="D351" i="7"/>
  <c r="E72" i="7"/>
  <c r="E75" i="7" s="1"/>
  <c r="C306" i="7"/>
  <c r="D322" i="7" s="1"/>
  <c r="G582" i="2"/>
  <c r="C162" i="7"/>
  <c r="E168" i="7"/>
  <c r="E165" i="7"/>
  <c r="E372" i="7" l="1"/>
  <c r="F372" i="7" s="1"/>
  <c r="D357" i="7"/>
  <c r="D46" i="7"/>
  <c r="F106" i="7" s="1"/>
  <c r="E106" i="7"/>
  <c r="C578" i="2"/>
  <c r="F624" i="2" s="1"/>
  <c r="E624" i="2"/>
  <c r="D326" i="7"/>
  <c r="F373" i="7" s="1"/>
  <c r="E373" i="7"/>
  <c r="G622" i="2"/>
  <c r="H622" i="2" s="1"/>
  <c r="G194" i="7"/>
  <c r="E228" i="7"/>
  <c r="E623" i="2"/>
  <c r="F623" i="2" s="1"/>
  <c r="G623" i="2" s="1"/>
  <c r="H623" i="2" s="1"/>
  <c r="F598" i="2"/>
  <c r="E79" i="7"/>
  <c r="E105" i="7"/>
  <c r="F105" i="7" s="1"/>
  <c r="G105" i="7" s="1"/>
  <c r="H105" i="7" s="1"/>
  <c r="E370" i="7"/>
  <c r="F370" i="7" s="1"/>
  <c r="G370" i="7" s="1"/>
  <c r="H370" i="7" s="1"/>
  <c r="G332" i="7"/>
  <c r="E103" i="7"/>
  <c r="F103" i="7" s="1"/>
  <c r="C66" i="7"/>
  <c r="G68" i="7"/>
  <c r="E104" i="7"/>
  <c r="F104" i="7" s="1"/>
  <c r="C182" i="7"/>
  <c r="G586" i="2"/>
  <c r="E621" i="2"/>
  <c r="C342" i="7"/>
  <c r="E371" i="7"/>
  <c r="F371" i="7" s="1"/>
  <c r="G207" i="7"/>
  <c r="E367" i="6"/>
  <c r="F367" i="6" s="1"/>
  <c r="G367" i="6" s="1"/>
  <c r="H367" i="6" s="1"/>
  <c r="D348" i="6"/>
  <c r="E229" i="7"/>
  <c r="F229" i="7" s="1"/>
  <c r="C215" i="7"/>
  <c r="G371" i="7" l="1"/>
  <c r="H371" i="7" s="1"/>
  <c r="G103" i="7"/>
  <c r="H103" i="7" s="1"/>
  <c r="E625" i="2"/>
  <c r="F621" i="2"/>
  <c r="G621" i="2" s="1"/>
  <c r="H621" i="2" s="1"/>
  <c r="E230" i="7"/>
  <c r="F230" i="7" s="1"/>
  <c r="G211" i="7"/>
  <c r="E232" i="7"/>
  <c r="F228" i="7"/>
  <c r="G228" i="7" s="1"/>
  <c r="H228" i="7" s="1"/>
  <c r="E231" i="7"/>
  <c r="C186" i="7"/>
  <c r="F231" i="7" s="1"/>
  <c r="G229" i="7" s="1"/>
  <c r="H229" i="7" s="1"/>
  <c r="G104" i="7"/>
  <c r="H104" i="7" s="1"/>
  <c r="G372" i="7"/>
  <c r="H372" i="7" s="1"/>
  <c r="G230" i="7" l="1"/>
  <c r="H230" i="7" s="1"/>
</calcChain>
</file>

<file path=xl/sharedStrings.xml><?xml version="1.0" encoding="utf-8"?>
<sst xmlns="http://schemas.openxmlformats.org/spreadsheetml/2006/main" count="1525" uniqueCount="361">
  <si>
    <t>John Andrew P.E.</t>
  </si>
  <si>
    <t xml:space="preserve"> </t>
  </si>
  <si>
    <t>Mean</t>
  </si>
  <si>
    <t>PROCESS</t>
  </si>
  <si>
    <t>Lower</t>
  </si>
  <si>
    <t>Spec Limit</t>
  </si>
  <si>
    <t>Upper</t>
  </si>
  <si>
    <t>Sigma</t>
  </si>
  <si>
    <r>
      <t xml:space="preserve"> </t>
    </r>
    <r>
      <rPr>
        <b/>
        <sz val="10"/>
        <rFont val="Arial"/>
        <family val="2"/>
      </rPr>
      <t>=</t>
    </r>
  </si>
  <si>
    <t xml:space="preserve"> =</t>
  </si>
  <si>
    <t>=</t>
  </si>
  <si>
    <t>LSL =</t>
  </si>
  <si>
    <t>USL =</t>
  </si>
  <si>
    <t xml:space="preserve"> Defects Per Unit,  DPU =</t>
  </si>
  <si>
    <t xml:space="preserve"> Defects Per Million Opportunities,  DPMO =</t>
  </si>
  <si>
    <t>Temperature</t>
  </si>
  <si>
    <t>Pressure</t>
  </si>
  <si>
    <r>
      <t>Sigma</t>
    </r>
    <r>
      <rPr>
        <b/>
        <vertAlign val="subscript"/>
        <sz val="10"/>
        <rFont val="Arial"/>
        <family val="2"/>
      </rPr>
      <t xml:space="preserve">TOTAL </t>
    </r>
    <r>
      <rPr>
        <b/>
        <sz val="10"/>
        <rFont val="Arial"/>
        <family val="2"/>
      </rPr>
      <t>=</t>
    </r>
  </si>
  <si>
    <t>Z = 3</t>
  </si>
  <si>
    <t>DPU*10^6</t>
  </si>
  <si>
    <t>D</t>
  </si>
  <si>
    <t>A</t>
  </si>
  <si>
    <t>B</t>
  </si>
  <si>
    <t>C</t>
  </si>
  <si>
    <t>A =</t>
  </si>
  <si>
    <t>B =</t>
  </si>
  <si>
    <t>C =</t>
  </si>
  <si>
    <t>TITLE</t>
  </si>
  <si>
    <t>Flow</t>
  </si>
  <si>
    <r>
      <t>(Sigma</t>
    </r>
    <r>
      <rPr>
        <vertAlign val="subscript"/>
        <sz val="10"/>
        <rFont val="Arial"/>
        <family val="2"/>
      </rPr>
      <t>TEMP</t>
    </r>
    <r>
      <rPr>
        <sz val="10"/>
        <rFont val="Arial"/>
      </rPr>
      <t>^2 + Sigma</t>
    </r>
    <r>
      <rPr>
        <vertAlign val="subscript"/>
        <sz val="10"/>
        <rFont val="Arial"/>
        <family val="2"/>
      </rPr>
      <t>TIME</t>
    </r>
    <r>
      <rPr>
        <sz val="10"/>
        <rFont val="Arial"/>
      </rPr>
      <t>^2 +Sigma</t>
    </r>
    <r>
      <rPr>
        <vertAlign val="subscript"/>
        <sz val="10"/>
        <rFont val="Arial"/>
        <family val="2"/>
      </rPr>
      <t>PRES</t>
    </r>
    <r>
      <rPr>
        <sz val="10"/>
        <rFont val="Arial"/>
      </rPr>
      <t>^2 ) ^0.5</t>
    </r>
  </si>
  <si>
    <r>
      <t>( Press</t>
    </r>
    <r>
      <rPr>
        <vertAlign val="subscript"/>
        <sz val="10"/>
        <rFont val="Arial"/>
        <family val="2"/>
      </rPr>
      <t>USL</t>
    </r>
    <r>
      <rPr>
        <sz val="10"/>
        <rFont val="Arial"/>
        <family val="2"/>
      </rPr>
      <t xml:space="preserve"> - Press</t>
    </r>
    <r>
      <rPr>
        <vertAlign val="subscript"/>
        <sz val="10"/>
        <rFont val="Arial"/>
        <family val="2"/>
      </rPr>
      <t>LSL</t>
    </r>
    <r>
      <rPr>
        <sz val="10"/>
        <rFont val="Arial"/>
        <family val="2"/>
      </rPr>
      <t xml:space="preserve"> )</t>
    </r>
  </si>
  <si>
    <r>
      <t>Z</t>
    </r>
    <r>
      <rPr>
        <vertAlign val="subscript"/>
        <sz val="10"/>
        <rFont val="Arial"/>
        <family val="2"/>
      </rPr>
      <t>LSL</t>
    </r>
    <r>
      <rPr>
        <sz val="10"/>
        <rFont val="Arial"/>
      </rPr>
      <t xml:space="preserve"> =</t>
    </r>
  </si>
  <si>
    <r>
      <t>Z</t>
    </r>
    <r>
      <rPr>
        <vertAlign val="subscript"/>
        <sz val="10"/>
        <rFont val="Arial"/>
        <family val="2"/>
      </rPr>
      <t>USL</t>
    </r>
    <r>
      <rPr>
        <sz val="10"/>
        <rFont val="Arial"/>
      </rPr>
      <t xml:space="preserve"> =</t>
    </r>
  </si>
  <si>
    <r>
      <t>2*(1 - NORMSDIST( Z</t>
    </r>
    <r>
      <rPr>
        <vertAlign val="subscript"/>
        <sz val="10"/>
        <rFont val="Arial"/>
        <family val="2"/>
      </rPr>
      <t>USL</t>
    </r>
    <r>
      <rPr>
        <sz val="10"/>
        <rFont val="Arial"/>
      </rPr>
      <t xml:space="preserve"> ))</t>
    </r>
  </si>
  <si>
    <t>EXCEL 6-SIGMA QUALITY TOOLS   Part-3</t>
  </si>
  <si>
    <t>RESPONSE SURFACE</t>
  </si>
  <si>
    <t>X1</t>
  </si>
  <si>
    <t>X1, rpm</t>
  </si>
  <si>
    <t>X3, mm</t>
  </si>
  <si>
    <t>X2,mm/sec</t>
  </si>
  <si>
    <t>TOL, mm</t>
  </si>
  <si>
    <t>X3 &gt;</t>
  </si>
  <si>
    <t>X2 &gt;</t>
  </si>
  <si>
    <t xml:space="preserve">X2 </t>
  </si>
  <si>
    <t>X1 &gt;</t>
  </si>
  <si>
    <t>QUALITY  EXPERIMENTS</t>
  </si>
  <si>
    <t>RUN</t>
  </si>
  <si>
    <t xml:space="preserve">X3 </t>
  </si>
  <si>
    <t>E</t>
  </si>
  <si>
    <t>F</t>
  </si>
  <si>
    <t>G</t>
  </si>
  <si>
    <t>X2</t>
  </si>
  <si>
    <t>X3</t>
  </si>
  <si>
    <t>Polysulfide</t>
  </si>
  <si>
    <t>Time</t>
  </si>
  <si>
    <t>Factor</t>
  </si>
  <si>
    <t>Units</t>
  </si>
  <si>
    <t>Low Level</t>
  </si>
  <si>
    <t>High Level</t>
  </si>
  <si>
    <t>minutes</t>
  </si>
  <si>
    <t>deg C</t>
  </si>
  <si>
    <t>Run</t>
  </si>
  <si>
    <t>−</t>
  </si>
  <si>
    <t>+</t>
  </si>
  <si>
    <t>Input</t>
  </si>
  <si>
    <t>Number of factors, N =</t>
  </si>
  <si>
    <t>Factor levels, L =</t>
  </si>
  <si>
    <t>Description</t>
  </si>
  <si>
    <t>index</t>
  </si>
  <si>
    <t xml:space="preserve">EXCEL 6-SIGMA QUALITY TOOLS   Part-3 </t>
  </si>
  <si>
    <t xml:space="preserve">X1 </t>
  </si>
  <si>
    <t>Calculate</t>
  </si>
  <si>
    <t>X3=4.00</t>
  </si>
  <si>
    <t>X2=400</t>
  </si>
  <si>
    <t>X2=100</t>
  </si>
  <si>
    <t>X2=700</t>
  </si>
  <si>
    <t>X3=2.00</t>
  </si>
  <si>
    <t>X3=8.00</t>
  </si>
  <si>
    <t>X1 =850</t>
  </si>
  <si>
    <t>RUN-1B</t>
  </si>
  <si>
    <t>RUN-2B</t>
  </si>
  <si>
    <t>RUN-3B</t>
  </si>
  <si>
    <t>1B</t>
  </si>
  <si>
    <t>2B</t>
  </si>
  <si>
    <t>3B</t>
  </si>
  <si>
    <t>RUN 4B</t>
  </si>
  <si>
    <t>ANOVA</t>
  </si>
  <si>
    <t>Flow (gpm)</t>
  </si>
  <si>
    <t>Heat Exchanger (Watts)</t>
  </si>
  <si>
    <t>Temp (C)</t>
  </si>
  <si>
    <t>Column Mean</t>
  </si>
  <si>
    <t>Row Mean</t>
  </si>
  <si>
    <t>Chemical Temperature ( C )</t>
  </si>
  <si>
    <t>B1</t>
  </si>
  <si>
    <t>B2</t>
  </si>
  <si>
    <t>A1</t>
  </si>
  <si>
    <t>A2</t>
  </si>
  <si>
    <t>Source</t>
  </si>
  <si>
    <t>Factor A</t>
  </si>
  <si>
    <t>Interaction</t>
  </si>
  <si>
    <t>Error</t>
  </si>
  <si>
    <t>Total</t>
  </si>
  <si>
    <t>df</t>
  </si>
  <si>
    <t>SS</t>
  </si>
  <si>
    <t>MS=SS / df</t>
  </si>
  <si>
    <t>F Statistic</t>
  </si>
  <si>
    <t>n - 1</t>
  </si>
  <si>
    <t>SSA</t>
  </si>
  <si>
    <t>SSB</t>
  </si>
  <si>
    <t>SSAB</t>
  </si>
  <si>
    <t>SSE</t>
  </si>
  <si>
    <t>MSA</t>
  </si>
  <si>
    <t>MSB</t>
  </si>
  <si>
    <t>MSAB</t>
  </si>
  <si>
    <t>MSE</t>
  </si>
  <si>
    <t>B3</t>
  </si>
  <si>
    <t>r - 1</t>
  </si>
  <si>
    <t>c - 1</t>
  </si>
  <si>
    <t>(r-1)*(c-1)</t>
  </si>
  <si>
    <t>n - r*c</t>
  </si>
  <si>
    <t>A1 &gt;</t>
  </si>
  <si>
    <t>A2 &gt;</t>
  </si>
  <si>
    <t>df1</t>
  </si>
  <si>
    <t>Design 1</t>
  </si>
  <si>
    <t>Design 2</t>
  </si>
  <si>
    <t>Design 3</t>
  </si>
  <si>
    <t>Mean, Mu =</t>
  </si>
  <si>
    <t xml:space="preserve">  </t>
  </si>
  <si>
    <t>SUMMARY</t>
  </si>
  <si>
    <t>Groups</t>
  </si>
  <si>
    <t>Count</t>
  </si>
  <si>
    <t>Sum</t>
  </si>
  <si>
    <t>Average</t>
  </si>
  <si>
    <t>Variance</t>
  </si>
  <si>
    <t>Column 1</t>
  </si>
  <si>
    <t>Column 2</t>
  </si>
  <si>
    <t>Column 3</t>
  </si>
  <si>
    <t>Source of Variation</t>
  </si>
  <si>
    <t>MS</t>
  </si>
  <si>
    <t>P-value</t>
  </si>
  <si>
    <t>F crit</t>
  </si>
  <si>
    <t>Between Groups</t>
  </si>
  <si>
    <t>Within Groups</t>
  </si>
  <si>
    <t>MATH TOOLS</t>
  </si>
  <si>
    <t>FDIST( x, df1, df2 )</t>
  </si>
  <si>
    <t>df1 =</t>
  </si>
  <si>
    <t>Probability of means being equal, P =</t>
  </si>
  <si>
    <t>df2 =</t>
  </si>
  <si>
    <t>df2</t>
  </si>
  <si>
    <r>
      <t>F</t>
    </r>
    <r>
      <rPr>
        <vertAlign val="subscript"/>
        <sz val="10"/>
        <rFont val="Arial"/>
        <family val="2"/>
      </rPr>
      <t>A</t>
    </r>
    <r>
      <rPr>
        <sz val="10"/>
        <rFont val="Arial"/>
        <family val="2"/>
      </rPr>
      <t>=MSA/MSE</t>
    </r>
  </si>
  <si>
    <r>
      <t>F</t>
    </r>
    <r>
      <rPr>
        <vertAlign val="subscript"/>
        <sz val="10"/>
        <rFont val="Arial"/>
        <family val="2"/>
      </rPr>
      <t>B</t>
    </r>
    <r>
      <rPr>
        <sz val="10"/>
        <rFont val="Arial"/>
        <family val="2"/>
      </rPr>
      <t>=MSB/MSE</t>
    </r>
  </si>
  <si>
    <r>
      <t>F</t>
    </r>
    <r>
      <rPr>
        <vertAlign val="subscript"/>
        <sz val="10"/>
        <rFont val="Arial"/>
        <family val="2"/>
      </rPr>
      <t>AB</t>
    </r>
    <r>
      <rPr>
        <sz val="10"/>
        <rFont val="Arial"/>
        <family val="2"/>
      </rPr>
      <t>=MSAB/MSE</t>
    </r>
  </si>
  <si>
    <t>P</t>
  </si>
  <si>
    <t>FDIST( F, df1, df2 )</t>
  </si>
  <si>
    <t>MuA1 &gt;</t>
  </si>
  <si>
    <t>MuA2 &gt;</t>
  </si>
  <si>
    <t>&lt; m = 4 replications at</t>
  </si>
  <si>
    <r>
      <t>(B1 - Mu)</t>
    </r>
    <r>
      <rPr>
        <b/>
        <vertAlign val="superscript"/>
        <sz val="10"/>
        <rFont val="Arial"/>
        <family val="2"/>
      </rPr>
      <t>2</t>
    </r>
  </si>
  <si>
    <r>
      <t>(B3 - Mu)</t>
    </r>
    <r>
      <rPr>
        <b/>
        <vertAlign val="superscript"/>
        <sz val="10"/>
        <rFont val="Arial"/>
        <family val="2"/>
      </rPr>
      <t>2</t>
    </r>
  </si>
  <si>
    <r>
      <t>(B2-Mu)</t>
    </r>
    <r>
      <rPr>
        <b/>
        <vertAlign val="superscript"/>
        <sz val="10"/>
        <rFont val="Arial"/>
        <family val="2"/>
      </rPr>
      <t>2</t>
    </r>
  </si>
  <si>
    <t>(m - 1) * r * c</t>
  </si>
  <si>
    <t>each of c = 3 columns.</t>
  </si>
  <si>
    <r>
      <t>Mu</t>
    </r>
    <r>
      <rPr>
        <vertAlign val="subscript"/>
        <sz val="10"/>
        <rFont val="Arial"/>
        <family val="2"/>
      </rPr>
      <t>cols</t>
    </r>
    <r>
      <rPr>
        <sz val="10"/>
        <rFont val="Arial"/>
      </rPr>
      <t xml:space="preserve"> =</t>
    </r>
  </si>
  <si>
    <t>Σ (B1 + B2 + B3) / (c * m * r)</t>
  </si>
  <si>
    <t xml:space="preserve">Interaction Sum of Squares </t>
  </si>
  <si>
    <t>ΣA1 / (c * m)</t>
  </si>
  <si>
    <t>ΣA2 / (c * m)</t>
  </si>
  <si>
    <t xml:space="preserve">Factors A1 &amp; A2 Sum of Squares </t>
  </si>
  <si>
    <t xml:space="preserve">Levels B1, B2, &amp; B3 Sum of Squares </t>
  </si>
  <si>
    <t>ΣB1 / (m * r)</t>
  </si>
  <si>
    <r>
      <t>B1</t>
    </r>
    <r>
      <rPr>
        <vertAlign val="subscript"/>
        <sz val="10"/>
        <rFont val="Arial"/>
        <family val="2"/>
      </rPr>
      <t>Mu</t>
    </r>
    <r>
      <rPr>
        <sz val="10"/>
        <rFont val="Arial"/>
      </rPr>
      <t xml:space="preserve"> =</t>
    </r>
  </si>
  <si>
    <r>
      <t>B2</t>
    </r>
    <r>
      <rPr>
        <vertAlign val="subscript"/>
        <sz val="10"/>
        <rFont val="Arial"/>
        <family val="2"/>
      </rPr>
      <t>Mu</t>
    </r>
    <r>
      <rPr>
        <sz val="10"/>
        <rFont val="Arial"/>
      </rPr>
      <t xml:space="preserve"> =</t>
    </r>
  </si>
  <si>
    <t>ΣB2 / (m * r)</t>
  </si>
  <si>
    <r>
      <t>B3</t>
    </r>
    <r>
      <rPr>
        <vertAlign val="subscript"/>
        <sz val="10"/>
        <rFont val="Arial"/>
        <family val="2"/>
      </rPr>
      <t>Mu</t>
    </r>
    <r>
      <rPr>
        <sz val="10"/>
        <rFont val="Arial"/>
      </rPr>
      <t xml:space="preserve"> =</t>
    </r>
  </si>
  <si>
    <t>ΣB3 / (m * r)</t>
  </si>
  <si>
    <t>k=1 to 4</t>
  </si>
  <si>
    <t>i=1</t>
  </si>
  <si>
    <t>i=2</t>
  </si>
  <si>
    <t>j=1</t>
  </si>
  <si>
    <t>j=2</t>
  </si>
  <si>
    <t>j=3</t>
  </si>
  <si>
    <t>X</t>
  </si>
  <si>
    <t>k=1</t>
  </si>
  <si>
    <t>k=2</t>
  </si>
  <si>
    <t>k=3</t>
  </si>
  <si>
    <t>k=4</t>
  </si>
  <si>
    <t>Y111</t>
  </si>
  <si>
    <t>Y122</t>
  </si>
  <si>
    <t>Y133</t>
  </si>
  <si>
    <t>Y211</t>
  </si>
  <si>
    <t>Y222</t>
  </si>
  <si>
    <t>Y233</t>
  </si>
  <si>
    <t>Yijk</t>
  </si>
  <si>
    <t>Y112</t>
  </si>
  <si>
    <t>Y113</t>
  </si>
  <si>
    <t>Y114</t>
  </si>
  <si>
    <t>Y121</t>
  </si>
  <si>
    <t>Y123</t>
  </si>
  <si>
    <t>Y124</t>
  </si>
  <si>
    <t>Y131</t>
  </si>
  <si>
    <t>Y132</t>
  </si>
  <si>
    <t>Y134</t>
  </si>
  <si>
    <t>Y212</t>
  </si>
  <si>
    <t>Y213</t>
  </si>
  <si>
    <t>Y214</t>
  </si>
  <si>
    <t>Y221</t>
  </si>
  <si>
    <t>Y223</t>
  </si>
  <si>
    <t>Y224</t>
  </si>
  <si>
    <t>Y231</t>
  </si>
  <si>
    <t>Y232</t>
  </si>
  <si>
    <t>Y234</t>
  </si>
  <si>
    <t>MuYij &gt;</t>
  </si>
  <si>
    <t>Σ Yij &gt;</t>
  </si>
  <si>
    <t>Σ Y1jk</t>
  </si>
  <si>
    <t>Σ Y2jk</t>
  </si>
  <si>
    <t>90 C</t>
  </si>
  <si>
    <t>92 C</t>
  </si>
  <si>
    <t>94 C</t>
  </si>
  <si>
    <t>Chemical</t>
  </si>
  <si>
    <t>MuA1 =</t>
  </si>
  <si>
    <r>
      <t>MuA2</t>
    </r>
    <r>
      <rPr>
        <sz val="10"/>
        <rFont val="Arial"/>
      </rPr>
      <t xml:space="preserve"> =</t>
    </r>
  </si>
  <si>
    <r>
      <t>m * c * Σ</t>
    </r>
    <r>
      <rPr>
        <vertAlign val="subscript"/>
        <sz val="10"/>
        <rFont val="Arial"/>
        <family val="2"/>
      </rPr>
      <t xml:space="preserve">i </t>
    </r>
    <r>
      <rPr>
        <sz val="10"/>
        <rFont val="Arial"/>
      </rPr>
      <t>(Mu</t>
    </r>
    <r>
      <rPr>
        <vertAlign val="subscript"/>
        <sz val="10"/>
        <rFont val="Arial"/>
        <family val="2"/>
      </rPr>
      <t>col</t>
    </r>
    <r>
      <rPr>
        <sz val="10"/>
        <rFont val="Arial"/>
        <family val="2"/>
      </rPr>
      <t xml:space="preserve"> - Mu</t>
    </r>
    <r>
      <rPr>
        <vertAlign val="subscript"/>
        <sz val="10"/>
        <rFont val="Arial"/>
        <family val="2"/>
      </rPr>
      <t>rows</t>
    </r>
    <r>
      <rPr>
        <sz val="10"/>
        <rFont val="Arial"/>
        <family val="2"/>
      </rPr>
      <t>)</t>
    </r>
    <r>
      <rPr>
        <vertAlign val="superscript"/>
        <sz val="10"/>
        <rFont val="Arial"/>
        <family val="2"/>
      </rPr>
      <t>2</t>
    </r>
    <r>
      <rPr>
        <sz val="10"/>
        <rFont val="Arial"/>
        <family val="2"/>
      </rPr>
      <t xml:space="preserve"> </t>
    </r>
  </si>
  <si>
    <r>
      <t>Σ</t>
    </r>
    <r>
      <rPr>
        <vertAlign val="subscript"/>
        <sz val="10"/>
        <rFont val="Arial"/>
        <family val="2"/>
      </rPr>
      <t>i</t>
    </r>
    <r>
      <rPr>
        <sz val="10"/>
        <rFont val="Arial"/>
        <family val="2"/>
      </rPr>
      <t>Σ</t>
    </r>
    <r>
      <rPr>
        <vertAlign val="subscript"/>
        <sz val="10"/>
        <rFont val="Arial"/>
        <family val="2"/>
      </rPr>
      <t>J</t>
    </r>
    <r>
      <rPr>
        <sz val="10"/>
        <rFont val="Arial"/>
        <family val="2"/>
      </rPr>
      <t>Σ</t>
    </r>
    <r>
      <rPr>
        <vertAlign val="subscript"/>
        <sz val="10"/>
        <rFont val="Arial"/>
        <family val="2"/>
      </rPr>
      <t xml:space="preserve">K </t>
    </r>
    <r>
      <rPr>
        <sz val="10"/>
        <rFont val="Arial"/>
      </rPr>
      <t>(Y</t>
    </r>
    <r>
      <rPr>
        <vertAlign val="subscript"/>
        <sz val="10"/>
        <rFont val="Arial"/>
        <family val="2"/>
      </rPr>
      <t>iJK</t>
    </r>
    <r>
      <rPr>
        <sz val="10"/>
        <rFont val="Arial"/>
        <family val="2"/>
      </rPr>
      <t xml:space="preserve"> - Mu)</t>
    </r>
    <r>
      <rPr>
        <vertAlign val="superscript"/>
        <sz val="10"/>
        <rFont val="Arial"/>
        <family val="2"/>
      </rPr>
      <t>2</t>
    </r>
    <r>
      <rPr>
        <sz val="10"/>
        <rFont val="Arial"/>
        <family val="2"/>
      </rPr>
      <t xml:space="preserve"> </t>
    </r>
  </si>
  <si>
    <r>
      <t>m * Σ</t>
    </r>
    <r>
      <rPr>
        <vertAlign val="subscript"/>
        <sz val="10"/>
        <rFont val="Arial"/>
        <family val="2"/>
      </rPr>
      <t>i</t>
    </r>
    <r>
      <rPr>
        <sz val="10"/>
        <rFont val="Arial"/>
        <family val="2"/>
      </rPr>
      <t>Σ</t>
    </r>
    <r>
      <rPr>
        <vertAlign val="subscript"/>
        <sz val="10"/>
        <rFont val="Arial"/>
        <family val="2"/>
      </rPr>
      <t>J</t>
    </r>
    <r>
      <rPr>
        <sz val="10"/>
        <rFont val="Arial"/>
      </rPr>
      <t>(MuY</t>
    </r>
    <r>
      <rPr>
        <vertAlign val="subscript"/>
        <sz val="10"/>
        <rFont val="Arial"/>
        <family val="2"/>
      </rPr>
      <t>iJ</t>
    </r>
    <r>
      <rPr>
        <sz val="10"/>
        <rFont val="Arial"/>
        <family val="2"/>
      </rPr>
      <t xml:space="preserve"> - MuYi - MuYj + Mu</t>
    </r>
    <r>
      <rPr>
        <vertAlign val="subscript"/>
        <sz val="10"/>
        <rFont val="Arial"/>
        <family val="2"/>
      </rPr>
      <t>cols</t>
    </r>
    <r>
      <rPr>
        <sz val="10"/>
        <rFont val="Arial"/>
        <family val="2"/>
      </rPr>
      <t>)</t>
    </r>
    <r>
      <rPr>
        <vertAlign val="superscript"/>
        <sz val="10"/>
        <rFont val="Arial"/>
        <family val="2"/>
      </rPr>
      <t>2</t>
    </r>
    <r>
      <rPr>
        <sz val="10"/>
        <rFont val="Arial"/>
        <family val="2"/>
      </rPr>
      <t xml:space="preserve"> </t>
    </r>
  </si>
  <si>
    <t>MuYj &gt;</t>
  </si>
  <si>
    <r>
      <t>df</t>
    </r>
    <r>
      <rPr>
        <vertAlign val="subscript"/>
        <sz val="10"/>
        <rFont val="Arial"/>
        <family val="2"/>
      </rPr>
      <t>interaction</t>
    </r>
    <r>
      <rPr>
        <sz val="10"/>
        <rFont val="Arial"/>
      </rPr>
      <t xml:space="preserve"> =</t>
    </r>
  </si>
  <si>
    <r>
      <t>df</t>
    </r>
    <r>
      <rPr>
        <vertAlign val="subscript"/>
        <sz val="10"/>
        <rFont val="Arial"/>
        <family val="2"/>
      </rPr>
      <t>cols</t>
    </r>
    <r>
      <rPr>
        <sz val="10"/>
        <rFont val="Arial"/>
      </rPr>
      <t xml:space="preserve"> =</t>
    </r>
  </si>
  <si>
    <r>
      <t>df</t>
    </r>
    <r>
      <rPr>
        <vertAlign val="subscript"/>
        <sz val="10"/>
        <rFont val="Arial"/>
        <family val="2"/>
      </rPr>
      <t>rows</t>
    </r>
    <r>
      <rPr>
        <sz val="10"/>
        <rFont val="Arial"/>
      </rPr>
      <t xml:space="preserve"> =</t>
    </r>
  </si>
  <si>
    <t>(r - 1)*(c - 1)</t>
  </si>
  <si>
    <r>
      <t>m * r * Σ</t>
    </r>
    <r>
      <rPr>
        <vertAlign val="subscript"/>
        <sz val="10"/>
        <rFont val="Arial"/>
        <family val="2"/>
      </rPr>
      <t xml:space="preserve">i </t>
    </r>
    <r>
      <rPr>
        <sz val="10"/>
        <rFont val="Arial"/>
      </rPr>
      <t>(MuYj</t>
    </r>
    <r>
      <rPr>
        <sz val="10"/>
        <rFont val="Arial"/>
        <family val="2"/>
      </rPr>
      <t xml:space="preserve"> - Mu</t>
    </r>
    <r>
      <rPr>
        <vertAlign val="subscript"/>
        <sz val="10"/>
        <rFont val="Arial"/>
        <family val="2"/>
      </rPr>
      <t>cols</t>
    </r>
    <r>
      <rPr>
        <sz val="10"/>
        <rFont val="Arial"/>
        <family val="2"/>
      </rPr>
      <t>)</t>
    </r>
    <r>
      <rPr>
        <vertAlign val="superscript"/>
        <sz val="10"/>
        <rFont val="Arial"/>
        <family val="2"/>
      </rPr>
      <t>2</t>
    </r>
    <r>
      <rPr>
        <sz val="10"/>
        <rFont val="Arial"/>
        <family val="2"/>
      </rPr>
      <t xml:space="preserve"> </t>
    </r>
  </si>
  <si>
    <t>r * c * m</t>
  </si>
  <si>
    <t xml:space="preserve">Error or Within Sum of Squares </t>
  </si>
  <si>
    <t>ESS =</t>
  </si>
  <si>
    <t>&lt; Series 1</t>
  </si>
  <si>
    <t>&lt; Series 2</t>
  </si>
  <si>
    <t>&lt; rows</t>
  </si>
  <si>
    <t>&lt; columns</t>
  </si>
  <si>
    <t>Number of Factors, r =</t>
  </si>
  <si>
    <t>Number of Levels, c =</t>
  </si>
  <si>
    <t>Number of replications, m =</t>
  </si>
  <si>
    <t>Within &gt;</t>
  </si>
  <si>
    <r>
      <t>df</t>
    </r>
    <r>
      <rPr>
        <vertAlign val="subscript"/>
        <sz val="10"/>
        <rFont val="Arial"/>
        <family val="2"/>
      </rPr>
      <t>error</t>
    </r>
    <r>
      <rPr>
        <sz val="10"/>
        <rFont val="Arial"/>
      </rPr>
      <t xml:space="preserve"> =</t>
    </r>
  </si>
  <si>
    <r>
      <t>MS</t>
    </r>
    <r>
      <rPr>
        <vertAlign val="subscript"/>
        <sz val="10"/>
        <rFont val="Arial"/>
        <family val="2"/>
      </rPr>
      <t>error</t>
    </r>
    <r>
      <rPr>
        <sz val="10"/>
        <rFont val="Arial"/>
      </rPr>
      <t xml:space="preserve"> =</t>
    </r>
  </si>
  <si>
    <r>
      <t>ESS / df</t>
    </r>
    <r>
      <rPr>
        <vertAlign val="subscript"/>
        <sz val="10"/>
        <rFont val="Arial"/>
        <family val="2"/>
      </rPr>
      <t>error</t>
    </r>
  </si>
  <si>
    <t>MSA =</t>
  </si>
  <si>
    <r>
      <t>MSB</t>
    </r>
    <r>
      <rPr>
        <sz val="10"/>
        <rFont val="Arial"/>
      </rPr>
      <t xml:space="preserve"> =</t>
    </r>
  </si>
  <si>
    <t>SSB =</t>
  </si>
  <si>
    <t>SSA =</t>
  </si>
  <si>
    <t>SSAB =</t>
  </si>
  <si>
    <t>SSA1 =</t>
  </si>
  <si>
    <t>SSA2 =</t>
  </si>
  <si>
    <t>MSAB =</t>
  </si>
  <si>
    <r>
      <t>SSAB / df</t>
    </r>
    <r>
      <rPr>
        <vertAlign val="subscript"/>
        <sz val="10"/>
        <rFont val="Arial"/>
        <family val="2"/>
      </rPr>
      <t>ineraction</t>
    </r>
  </si>
  <si>
    <t>SSA1 + SSA2</t>
  </si>
  <si>
    <r>
      <t>SSB / df</t>
    </r>
    <r>
      <rPr>
        <vertAlign val="subscript"/>
        <sz val="10"/>
        <rFont val="Arial"/>
        <family val="2"/>
      </rPr>
      <t>cols</t>
    </r>
  </si>
  <si>
    <r>
      <t>SSA / df</t>
    </r>
    <r>
      <rPr>
        <vertAlign val="subscript"/>
        <sz val="10"/>
        <rFont val="Arial"/>
        <family val="2"/>
      </rPr>
      <t>rows</t>
    </r>
  </si>
  <si>
    <t>Level B</t>
  </si>
  <si>
    <t>Level-1</t>
  </si>
  <si>
    <t>Level-2</t>
  </si>
  <si>
    <t>Level-3</t>
  </si>
  <si>
    <t>A3</t>
  </si>
  <si>
    <t>Row 1</t>
  </si>
  <si>
    <t>Row 2</t>
  </si>
  <si>
    <t>Row 3</t>
  </si>
  <si>
    <t>Rows</t>
  </si>
  <si>
    <t>Columns</t>
  </si>
  <si>
    <t>A3 &gt;</t>
  </si>
  <si>
    <t>&lt; m = 2 replications at</t>
  </si>
  <si>
    <t>SSA1 + SSA2 + SSA3</t>
  </si>
  <si>
    <t xml:space="preserve">Factors A1, A2, &amp; A3 Sum of Squares </t>
  </si>
  <si>
    <t xml:space="preserve"> n =</t>
  </si>
  <si>
    <t>Number of full factor test runs, R =</t>
  </si>
  <si>
    <r>
      <t>Y</t>
    </r>
    <r>
      <rPr>
        <vertAlign val="subscript"/>
        <sz val="10"/>
        <rFont val="Arial"/>
        <family val="2"/>
      </rPr>
      <t>11</t>
    </r>
  </si>
  <si>
    <r>
      <t>Y</t>
    </r>
    <r>
      <rPr>
        <vertAlign val="subscript"/>
        <sz val="10"/>
        <rFont val="Arial"/>
        <family val="2"/>
      </rPr>
      <t>12</t>
    </r>
  </si>
  <si>
    <r>
      <t>Y</t>
    </r>
    <r>
      <rPr>
        <vertAlign val="subscript"/>
        <sz val="10"/>
        <rFont val="Arial"/>
        <family val="2"/>
      </rPr>
      <t>13</t>
    </r>
  </si>
  <si>
    <t>ΣB1</t>
  </si>
  <si>
    <t>ΣB2</t>
  </si>
  <si>
    <t>ΣB3</t>
  </si>
  <si>
    <t>ΣA1</t>
  </si>
  <si>
    <t>ΣA2</t>
  </si>
  <si>
    <t>ΣA3</t>
  </si>
  <si>
    <r>
      <t>Y</t>
    </r>
    <r>
      <rPr>
        <vertAlign val="subscript"/>
        <sz val="10"/>
        <rFont val="Arial"/>
        <family val="2"/>
      </rPr>
      <t>21</t>
    </r>
  </si>
  <si>
    <r>
      <t>Y</t>
    </r>
    <r>
      <rPr>
        <vertAlign val="subscript"/>
        <sz val="10"/>
        <rFont val="Arial"/>
        <family val="2"/>
      </rPr>
      <t>22</t>
    </r>
  </si>
  <si>
    <r>
      <t>Y</t>
    </r>
    <r>
      <rPr>
        <vertAlign val="subscript"/>
        <sz val="10"/>
        <rFont val="Arial"/>
        <family val="2"/>
      </rPr>
      <t>23</t>
    </r>
  </si>
  <si>
    <r>
      <t>Y</t>
    </r>
    <r>
      <rPr>
        <vertAlign val="subscript"/>
        <sz val="10"/>
        <rFont val="Arial"/>
        <family val="2"/>
      </rPr>
      <t>31</t>
    </r>
  </si>
  <si>
    <r>
      <t>Y</t>
    </r>
    <r>
      <rPr>
        <vertAlign val="subscript"/>
        <sz val="10"/>
        <rFont val="Arial"/>
        <family val="2"/>
      </rPr>
      <t>32</t>
    </r>
  </si>
  <si>
    <r>
      <t>Y</t>
    </r>
    <r>
      <rPr>
        <vertAlign val="subscript"/>
        <sz val="10"/>
        <rFont val="Arial"/>
        <family val="2"/>
      </rPr>
      <t>33</t>
    </r>
  </si>
  <si>
    <t>MuB1</t>
  </si>
  <si>
    <t>MuB2</t>
  </si>
  <si>
    <t>MuB3</t>
  </si>
  <si>
    <t>MuA1</t>
  </si>
  <si>
    <t>MuA2</t>
  </si>
  <si>
    <t>MuA3</t>
  </si>
  <si>
    <t>Min</t>
  </si>
  <si>
    <t>Max</t>
  </si>
  <si>
    <t>X3=5.00</t>
  </si>
  <si>
    <t>is X-axis</t>
  </si>
  <si>
    <t>Left column</t>
  </si>
  <si>
    <t>3 minimums: X1min, X2min, &amp; X3min</t>
  </si>
  <si>
    <t>Right column</t>
  </si>
  <si>
    <t>is Y-axis</t>
  </si>
  <si>
    <t>Extension</t>
  </si>
  <si>
    <t>Force</t>
  </si>
  <si>
    <t>Total number of responses, n =</t>
  </si>
  <si>
    <t>ANOVA: Single Factor</t>
  </si>
  <si>
    <t>ANOVA: Two-Factor Without Replication</t>
  </si>
  <si>
    <t>ANOVA EXAMPLES</t>
  </si>
  <si>
    <t>ANOVA PROBLEMS</t>
  </si>
  <si>
    <t>Horizontal force, H =</t>
  </si>
  <si>
    <t>kips</t>
  </si>
  <si>
    <t>Vertical force, V =</t>
  </si>
  <si>
    <t>Calculation</t>
  </si>
  <si>
    <t>Resultant force, R =</t>
  </si>
  <si>
    <t>( H^2 + V^2 )^(1/2)</t>
  </si>
  <si>
    <t>Angle, A =</t>
  </si>
  <si>
    <t>57.30 * ATAN(V / H)</t>
  </si>
  <si>
    <t>deg</t>
  </si>
  <si>
    <t>Calculate the full factorial number of test runs:</t>
  </si>
  <si>
    <t>Factors</t>
  </si>
  <si>
    <t>Response</t>
  </si>
  <si>
    <t>Y</t>
  </si>
  <si>
    <t>+X1</t>
  </si>
  <si>
    <t xml:space="preserve"> +X2</t>
  </si>
  <si>
    <t xml:space="preserve"> +X3</t>
  </si>
  <si>
    <t>Number of rows, r =</t>
  </si>
  <si>
    <t>Number of columns, c =</t>
  </si>
  <si>
    <t xml:space="preserve">B1, B2, &amp; B3 Sum of Squares </t>
  </si>
  <si>
    <t xml:space="preserve">A1 &amp; A2 Sum of Squares </t>
  </si>
  <si>
    <t>Problem-1 original data set</t>
  </si>
  <si>
    <t>Problem-2 original data set</t>
  </si>
  <si>
    <t>Problem-2 data set</t>
  </si>
  <si>
    <t>Problem-3 original data set</t>
  </si>
  <si>
    <t>MuA3 &gt;</t>
  </si>
  <si>
    <t>&lt; Series 3</t>
  </si>
  <si>
    <t>Problem-3 data set</t>
  </si>
  <si>
    <r>
      <t>L</t>
    </r>
    <r>
      <rPr>
        <vertAlign val="superscript"/>
        <sz val="10"/>
        <rFont val="Arial"/>
        <family val="2"/>
      </rPr>
      <t>N</t>
    </r>
  </si>
  <si>
    <t>Mean Pressure =</t>
  </si>
  <si>
    <r>
      <t>(USL - Mean) / Sigma</t>
    </r>
    <r>
      <rPr>
        <vertAlign val="subscript"/>
        <sz val="10"/>
        <rFont val="Arial"/>
        <family val="2"/>
      </rPr>
      <t>TOTAL</t>
    </r>
  </si>
  <si>
    <t>Mean of variable, A =</t>
  </si>
  <si>
    <r>
      <t>(Sigma</t>
    </r>
    <r>
      <rPr>
        <vertAlign val="subscript"/>
        <sz val="10"/>
        <rFont val="Arial"/>
        <family val="2"/>
      </rPr>
      <t>A</t>
    </r>
    <r>
      <rPr>
        <sz val="10"/>
        <rFont val="Arial"/>
      </rPr>
      <t>^2 + Sigma</t>
    </r>
    <r>
      <rPr>
        <vertAlign val="subscript"/>
        <sz val="10"/>
        <rFont val="Arial"/>
        <family val="2"/>
      </rPr>
      <t>B</t>
    </r>
    <r>
      <rPr>
        <sz val="10"/>
        <rFont val="Arial"/>
      </rPr>
      <t>^2 +Sigma</t>
    </r>
    <r>
      <rPr>
        <vertAlign val="subscript"/>
        <sz val="10"/>
        <rFont val="Arial"/>
        <family val="2"/>
      </rPr>
      <t>C</t>
    </r>
    <r>
      <rPr>
        <sz val="10"/>
        <rFont val="Arial"/>
      </rPr>
      <t>^2 ) ^0.5</t>
    </r>
  </si>
  <si>
    <r>
      <t>( A</t>
    </r>
    <r>
      <rPr>
        <vertAlign val="subscript"/>
        <sz val="10"/>
        <rFont val="Arial"/>
        <family val="2"/>
      </rPr>
      <t>USL</t>
    </r>
    <r>
      <rPr>
        <sz val="10"/>
        <rFont val="Arial"/>
        <family val="2"/>
      </rPr>
      <t xml:space="preserve"> - A</t>
    </r>
    <r>
      <rPr>
        <vertAlign val="subscript"/>
        <sz val="10"/>
        <rFont val="Arial"/>
        <family val="2"/>
      </rPr>
      <t>LSL</t>
    </r>
    <r>
      <rPr>
        <sz val="10"/>
        <rFont val="Arial"/>
        <family val="2"/>
      </rPr>
      <t xml:space="preserve"> ) / 2</t>
    </r>
  </si>
  <si>
    <t>Original data</t>
  </si>
  <si>
    <t>92C</t>
  </si>
  <si>
    <t>94C</t>
  </si>
  <si>
    <t>Fcrit = x =</t>
  </si>
  <si>
    <t>Original ANOVA Designs</t>
  </si>
  <si>
    <t>Original Math-1 Goal Seek data set</t>
  </si>
  <si>
    <t>Optimized: Math-1 Goal Seek data set, above.</t>
  </si>
  <si>
    <t>Problem-3 Modified Controls data set</t>
  </si>
  <si>
    <r>
      <t>SSAB / df</t>
    </r>
    <r>
      <rPr>
        <vertAlign val="subscript"/>
        <sz val="10"/>
        <rFont val="Arial"/>
        <family val="2"/>
      </rPr>
      <t>interaction</t>
    </r>
  </si>
  <si>
    <t>Original data values</t>
  </si>
  <si>
    <t>Overtype response values for your problem in the shaded cells below.</t>
  </si>
  <si>
    <t>Overtype values for your problem above in the Input cells below.</t>
  </si>
  <si>
    <t>Overtype values for your problem in the shaded cells.</t>
  </si>
  <si>
    <t>Anova: Two-Factor Without Replication</t>
  </si>
  <si>
    <t>Use Excel's Single Factor One-Way ANOVA Data</t>
  </si>
  <si>
    <t>PROBLEM: ONE-WAY ANOVA</t>
  </si>
  <si>
    <t>Overtype your values below</t>
  </si>
  <si>
    <t>BASIC STATISTICS REVIEW</t>
  </si>
  <si>
    <t>DESIGN OF EXPERIMENTS</t>
  </si>
  <si>
    <t xml:space="preserve">M266  EXCEL 6-SIGMA QUALITY TOOLS   Part-3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</si>
</sst>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0.0000"/>
    <numFmt numFmtId="166" formatCode="0.00000"/>
    <numFmt numFmtId="167" formatCode="0.000"/>
    <numFmt numFmtId="168" formatCode="0.0000000"/>
    <numFmt numFmtId="169" formatCode="0.0"/>
  </numFmts>
  <fonts count="20" x14ac:knownFonts="1">
    <font>
      <sz val="10"/>
      <name val="Arial"/>
    </font>
    <font>
      <sz val="10"/>
      <name val="Arial"/>
    </font>
    <font>
      <b/>
      <sz val="10"/>
      <name val="Arial"/>
      <family val="2"/>
    </font>
    <font>
      <sz val="10"/>
      <name val="Arial"/>
      <family val="2"/>
    </font>
    <font>
      <b/>
      <vertAlign val="subscript"/>
      <sz val="10"/>
      <name val="Arial"/>
      <family val="2"/>
    </font>
    <font>
      <b/>
      <vertAlign val="superscript"/>
      <sz val="10"/>
      <name val="Arial"/>
      <family val="2"/>
    </font>
    <font>
      <b/>
      <sz val="12"/>
      <color indexed="12"/>
      <name val="Arial"/>
      <family val="2"/>
    </font>
    <font>
      <b/>
      <sz val="10"/>
      <color indexed="10"/>
      <name val="Arial"/>
      <family val="2"/>
    </font>
    <font>
      <vertAlign val="subscript"/>
      <sz val="10"/>
      <name val="Arial"/>
      <family val="2"/>
    </font>
    <font>
      <sz val="8"/>
      <name val="Arial"/>
      <family val="2"/>
    </font>
    <font>
      <b/>
      <sz val="12"/>
      <name val="Arial"/>
      <family val="2"/>
    </font>
    <font>
      <b/>
      <sz val="12"/>
      <name val="Times New Roman"/>
      <family val="1"/>
    </font>
    <font>
      <vertAlign val="superscript"/>
      <sz val="10"/>
      <name val="Arial"/>
      <family val="2"/>
    </font>
    <font>
      <u/>
      <sz val="10"/>
      <name val="Arial"/>
      <family val="2"/>
    </font>
    <font>
      <i/>
      <sz val="10"/>
      <name val="Arial"/>
      <family val="2"/>
    </font>
    <font>
      <b/>
      <sz val="10"/>
      <name val="Arial"/>
      <family val="2"/>
    </font>
    <font>
      <b/>
      <sz val="9"/>
      <name val="Arial"/>
      <family val="2"/>
    </font>
    <font>
      <b/>
      <sz val="10"/>
      <color indexed="12"/>
      <name val="Arial"/>
      <family val="2"/>
    </font>
    <font>
      <b/>
      <sz val="10"/>
      <color indexed="57"/>
      <name val="Arial"/>
      <family val="2"/>
    </font>
    <font>
      <b/>
      <sz val="10"/>
      <color rgb="FFFF0000"/>
      <name val="Arial"/>
      <family val="2"/>
    </font>
  </fonts>
  <fills count="6">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indexed="15"/>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s>
  <cellStyleXfs count="1">
    <xf numFmtId="0" fontId="0" fillId="0" borderId="0"/>
  </cellStyleXfs>
  <cellXfs count="345">
    <xf numFmtId="0" fontId="0" fillId="0" borderId="0" xfId="0"/>
    <xf numFmtId="0" fontId="6" fillId="0" borderId="0" xfId="0" applyFont="1"/>
    <xf numFmtId="0" fontId="0" fillId="0" borderId="0" xfId="0" applyProtection="1">
      <protection locked="0"/>
    </xf>
    <xf numFmtId="0" fontId="2" fillId="0" borderId="0" xfId="0" applyFont="1"/>
    <xf numFmtId="0" fontId="2" fillId="0" borderId="0" xfId="0" applyFont="1" applyAlignment="1">
      <alignment horizontal="center"/>
    </xf>
    <xf numFmtId="0" fontId="0" fillId="0" borderId="1" xfId="0" applyBorder="1" applyAlignment="1">
      <alignment horizontal="left"/>
    </xf>
    <xf numFmtId="0" fontId="7"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7" fillId="0" borderId="3" xfId="0" applyFon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center"/>
    </xf>
    <xf numFmtId="167" fontId="0" fillId="0" borderId="4" xfId="0" applyNumberFormat="1" applyBorder="1" applyAlignment="1">
      <alignment horizontal="center"/>
    </xf>
    <xf numFmtId="0" fontId="0" fillId="0" borderId="5" xfId="0" applyBorder="1" applyAlignment="1">
      <alignment horizontal="center"/>
    </xf>
    <xf numFmtId="167" fontId="0" fillId="0" borderId="6" xfId="0" applyNumberFormat="1" applyBorder="1" applyAlignment="1">
      <alignment horizontal="center"/>
    </xf>
    <xf numFmtId="167" fontId="0" fillId="0" borderId="0" xfId="0" applyNumberFormat="1" applyBorder="1" applyAlignment="1">
      <alignment horizontal="center"/>
    </xf>
    <xf numFmtId="0" fontId="0" fillId="0" borderId="7" xfId="0" applyBorder="1" applyAlignment="1">
      <alignment horizontal="center"/>
    </xf>
    <xf numFmtId="167" fontId="0" fillId="0" borderId="3" xfId="0" applyNumberFormat="1" applyBorder="1" applyAlignment="1">
      <alignment horizontal="center"/>
    </xf>
    <xf numFmtId="167" fontId="0" fillId="0" borderId="8" xfId="0" applyNumberFormat="1" applyBorder="1" applyAlignment="1">
      <alignment horizontal="center"/>
    </xf>
    <xf numFmtId="0" fontId="2" fillId="0" borderId="0" xfId="0" applyFont="1" applyAlignment="1">
      <alignment horizontal="right"/>
    </xf>
    <xf numFmtId="0" fontId="4" fillId="0" borderId="0" xfId="0" applyFont="1" applyAlignment="1">
      <alignment horizontal="right"/>
    </xf>
    <xf numFmtId="165" fontId="3" fillId="0" borderId="0" xfId="0" applyNumberFormat="1" applyFont="1" applyAlignment="1">
      <alignment horizontal="left"/>
    </xf>
    <xf numFmtId="0" fontId="2" fillId="0" borderId="0" xfId="0" applyFont="1" applyAlignment="1">
      <alignment horizontal="left"/>
    </xf>
    <xf numFmtId="0" fontId="0" fillId="0" borderId="0" xfId="0" applyAlignment="1">
      <alignment horizontal="right"/>
    </xf>
    <xf numFmtId="0" fontId="0" fillId="0" borderId="0" xfId="0" quotePrefix="1" applyAlignment="1">
      <alignment horizontal="right"/>
    </xf>
    <xf numFmtId="2" fontId="0" fillId="0" borderId="0" xfId="0" applyNumberFormat="1" applyAlignment="1">
      <alignment horizontal="center"/>
    </xf>
    <xf numFmtId="0" fontId="2" fillId="0" borderId="0" xfId="0" quotePrefix="1" applyFont="1" applyAlignment="1">
      <alignment horizontal="right"/>
    </xf>
    <xf numFmtId="167" fontId="2" fillId="0" borderId="0" xfId="0" applyNumberFormat="1" applyFont="1" applyAlignment="1">
      <alignment horizontal="left"/>
    </xf>
    <xf numFmtId="0" fontId="0" fillId="0" borderId="0" xfId="0" applyAlignment="1">
      <alignment horizontal="left"/>
    </xf>
    <xf numFmtId="168" fontId="0" fillId="0" borderId="0" xfId="0" applyNumberFormat="1" applyAlignment="1">
      <alignment horizontal="center"/>
    </xf>
    <xf numFmtId="0" fontId="2" fillId="0" borderId="9" xfId="0" applyFont="1" applyBorder="1" applyAlignment="1">
      <alignment horizontal="center"/>
    </xf>
    <xf numFmtId="0" fontId="0" fillId="0" borderId="10" xfId="0" applyBorder="1"/>
    <xf numFmtId="0" fontId="2" fillId="0" borderId="11" xfId="0" applyFont="1" applyBorder="1"/>
    <xf numFmtId="0" fontId="0" fillId="0" borderId="12" xfId="0" applyBorder="1"/>
    <xf numFmtId="0" fontId="0" fillId="0" borderId="10" xfId="0" applyBorder="1" applyAlignment="1">
      <alignment horizontal="center"/>
    </xf>
    <xf numFmtId="0" fontId="0" fillId="0" borderId="10" xfId="0" applyBorder="1" applyAlignment="1" applyProtection="1">
      <alignment horizontal="left"/>
      <protection locked="0"/>
    </xf>
    <xf numFmtId="0" fontId="0" fillId="0" borderId="11" xfId="0" applyBorder="1" applyProtection="1">
      <protection locked="0"/>
    </xf>
    <xf numFmtId="0" fontId="0" fillId="0" borderId="12" xfId="0" applyBorder="1" applyProtection="1">
      <protection locked="0"/>
    </xf>
    <xf numFmtId="0" fontId="3" fillId="0" borderId="0" xfId="0" applyFont="1" applyBorder="1"/>
    <xf numFmtId="0" fontId="7" fillId="0" borderId="0" xfId="0" applyFont="1" applyBorder="1" applyAlignment="1" applyProtection="1">
      <alignment horizontal="center"/>
      <protection locked="0"/>
    </xf>
    <xf numFmtId="0" fontId="2" fillId="0" borderId="0" xfId="0" applyFont="1" applyBorder="1" applyAlignment="1">
      <alignment horizontal="center"/>
    </xf>
    <xf numFmtId="0" fontId="0" fillId="0" borderId="1" xfId="0" applyBorder="1" applyAlignment="1">
      <alignment horizontal="center"/>
    </xf>
    <xf numFmtId="167" fontId="0" fillId="0" borderId="0" xfId="0" applyNumberFormat="1" applyBorder="1" applyAlignment="1" applyProtection="1">
      <alignment horizontal="center"/>
      <protection locked="0"/>
    </xf>
    <xf numFmtId="0" fontId="3" fillId="0" borderId="0" xfId="0" applyFont="1" applyBorder="1" applyAlignment="1">
      <alignment horizontal="center"/>
    </xf>
    <xf numFmtId="0" fontId="3" fillId="0" borderId="0" xfId="0" applyFont="1" applyBorder="1" applyAlignment="1" applyProtection="1">
      <alignment horizontal="center"/>
      <protection locked="0"/>
    </xf>
    <xf numFmtId="0" fontId="0" fillId="0" borderId="6" xfId="0" applyBorder="1" applyAlignment="1">
      <alignment horizontal="center"/>
    </xf>
    <xf numFmtId="0" fontId="0" fillId="0" borderId="3" xfId="0" applyBorder="1" applyAlignment="1">
      <alignment horizontal="center"/>
    </xf>
    <xf numFmtId="0" fontId="0" fillId="0" borderId="0" xfId="0" applyBorder="1"/>
    <xf numFmtId="0" fontId="0" fillId="0" borderId="0" xfId="0" applyBorder="1" applyProtection="1">
      <protection locked="0"/>
    </xf>
    <xf numFmtId="0" fontId="0" fillId="0" borderId="0" xfId="0" applyBorder="1" applyAlignment="1">
      <alignment horizontal="center"/>
    </xf>
    <xf numFmtId="167" fontId="0" fillId="0" borderId="0" xfId="0" applyNumberFormat="1" applyAlignment="1">
      <alignment horizontal="center"/>
    </xf>
    <xf numFmtId="167" fontId="0" fillId="0" borderId="0" xfId="0" applyNumberFormat="1" applyFill="1" applyBorder="1" applyAlignment="1" applyProtection="1">
      <alignment horizontal="center"/>
      <protection locked="0"/>
    </xf>
    <xf numFmtId="0" fontId="2" fillId="0" borderId="0" xfId="0" applyFont="1" applyBorder="1" applyAlignment="1" applyProtection="1">
      <alignment horizontal="right"/>
      <protection locked="0"/>
    </xf>
    <xf numFmtId="0" fontId="2" fillId="0" borderId="0" xfId="0" quotePrefix="1" applyFont="1" applyBorder="1" applyAlignment="1" applyProtection="1">
      <alignment horizontal="right"/>
      <protection locked="0"/>
    </xf>
    <xf numFmtId="0" fontId="0" fillId="0" borderId="0" xfId="0" applyBorder="1" applyAlignment="1" applyProtection="1">
      <alignment horizontal="left"/>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11" xfId="0"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167" fontId="0" fillId="0" borderId="0" xfId="0" applyNumberFormat="1" applyBorder="1" applyAlignment="1"/>
    <xf numFmtId="0" fontId="0" fillId="0" borderId="0" xfId="0" applyBorder="1" applyAlignment="1"/>
    <xf numFmtId="2" fontId="0" fillId="0" borderId="1" xfId="0" applyNumberFormat="1" applyBorder="1" applyAlignment="1">
      <alignment horizontal="center"/>
    </xf>
    <xf numFmtId="2" fontId="0" fillId="0" borderId="6" xfId="0" applyNumberFormat="1" applyBorder="1" applyAlignment="1">
      <alignment horizontal="center"/>
    </xf>
    <xf numFmtId="2" fontId="0" fillId="0" borderId="3" xfId="0" applyNumberFormat="1" applyBorder="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xf numFmtId="1" fontId="0" fillId="0" borderId="0" xfId="0" applyNumberFormat="1" applyFill="1" applyBorder="1" applyAlignment="1">
      <alignment horizontal="center"/>
    </xf>
    <xf numFmtId="0" fontId="0" fillId="0" borderId="9" xfId="0" applyBorder="1" applyAlignment="1">
      <alignment horizontal="center"/>
    </xf>
    <xf numFmtId="0" fontId="0" fillId="2" borderId="9" xfId="0" applyFill="1" applyBorder="1" applyAlignment="1">
      <alignment horizontal="center"/>
    </xf>
    <xf numFmtId="0" fontId="0" fillId="0" borderId="9" xfId="0" applyFill="1" applyBorder="1" applyAlignment="1">
      <alignment horizontal="center"/>
    </xf>
    <xf numFmtId="0" fontId="2" fillId="0" borderId="0" xfId="0" applyFont="1" applyFill="1" applyBorder="1" applyAlignment="1">
      <alignment horizontal="center"/>
    </xf>
    <xf numFmtId="167" fontId="0" fillId="0" borderId="0" xfId="0" applyNumberFormat="1" applyFill="1" applyBorder="1" applyAlignment="1">
      <alignment horizontal="center"/>
    </xf>
    <xf numFmtId="0" fontId="2" fillId="0" borderId="10" xfId="0" applyFont="1"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167" fontId="0" fillId="2" borderId="9" xfId="0" applyNumberFormat="1" applyFill="1" applyBorder="1" applyAlignment="1">
      <alignment horizontal="center"/>
    </xf>
    <xf numFmtId="2" fontId="0" fillId="2" borderId="9" xfId="0" applyNumberFormat="1" applyFill="1" applyBorder="1" applyAlignment="1">
      <alignment horizontal="center"/>
    </xf>
    <xf numFmtId="0" fontId="3" fillId="0" borderId="0" xfId="0" applyFont="1"/>
    <xf numFmtId="0" fontId="11" fillId="0" borderId="3" xfId="0" applyFont="1" applyBorder="1" applyAlignment="1">
      <alignment vertical="top" wrapText="1"/>
    </xf>
    <xf numFmtId="0" fontId="11" fillId="0" borderId="9" xfId="0" applyFont="1" applyBorder="1" applyAlignment="1">
      <alignment vertical="top" wrapText="1"/>
    </xf>
    <xf numFmtId="0" fontId="2" fillId="0" borderId="3" xfId="0" applyFont="1" applyBorder="1" applyAlignment="1">
      <alignment vertical="top" wrapText="1"/>
    </xf>
    <xf numFmtId="0" fontId="11" fillId="0" borderId="13" xfId="0" applyFont="1" applyBorder="1" applyAlignment="1">
      <alignment horizontal="center" vertical="top" wrapText="1"/>
    </xf>
    <xf numFmtId="0" fontId="11" fillId="0" borderId="12" xfId="0" applyFont="1" applyBorder="1" applyAlignment="1">
      <alignment horizontal="center" vertical="top" wrapText="1"/>
    </xf>
    <xf numFmtId="0" fontId="2" fillId="0" borderId="6" xfId="0" applyFont="1" applyBorder="1" applyAlignment="1">
      <alignment horizontal="center"/>
    </xf>
    <xf numFmtId="0" fontId="7" fillId="0" borderId="0" xfId="0" applyFont="1" applyAlignment="1">
      <alignment horizontal="center"/>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8" xfId="0" applyFont="1" applyBorder="1" applyAlignment="1">
      <alignment horizontal="center" vertical="top" wrapText="1"/>
    </xf>
    <xf numFmtId="0" fontId="2" fillId="0" borderId="8" xfId="0" applyFont="1" applyBorder="1" applyAlignment="1">
      <alignment horizontal="center"/>
    </xf>
    <xf numFmtId="167" fontId="0" fillId="0" borderId="0" xfId="0" applyNumberFormat="1" applyBorder="1"/>
    <xf numFmtId="167" fontId="0" fillId="0" borderId="1" xfId="0" applyNumberFormat="1" applyBorder="1"/>
    <xf numFmtId="167" fontId="0" fillId="0" borderId="6" xfId="0" applyNumberFormat="1" applyBorder="1"/>
    <xf numFmtId="167" fontId="0" fillId="0" borderId="3" xfId="0" applyNumberFormat="1" applyBorder="1"/>
    <xf numFmtId="167" fontId="1" fillId="0" borderId="3" xfId="0" applyNumberFormat="1" applyFont="1" applyBorder="1" applyAlignment="1">
      <alignment horizontal="center"/>
    </xf>
    <xf numFmtId="167" fontId="0" fillId="0" borderId="5" xfId="0" applyNumberFormat="1" applyBorder="1" applyAlignment="1">
      <alignment horizontal="center"/>
    </xf>
    <xf numFmtId="167" fontId="0" fillId="0" borderId="7" xfId="0" applyNumberFormat="1" applyBorder="1" applyAlignment="1">
      <alignment horizontal="center"/>
    </xf>
    <xf numFmtId="167" fontId="0" fillId="0" borderId="0" xfId="0" applyNumberFormat="1" applyBorder="1" applyAlignment="1">
      <alignment horizontal="right"/>
    </xf>
    <xf numFmtId="167" fontId="13" fillId="0" borderId="0" xfId="0" applyNumberFormat="1" applyFont="1" applyBorder="1" applyAlignment="1">
      <alignment horizontal="center"/>
    </xf>
    <xf numFmtId="0" fontId="0" fillId="0" borderId="1" xfId="0"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0" fillId="0" borderId="0" xfId="0" applyBorder="1" applyAlignment="1" applyProtection="1">
      <alignment horizontal="center"/>
      <protection locked="0"/>
    </xf>
    <xf numFmtId="2" fontId="0" fillId="0" borderId="0" xfId="0" applyNumberFormat="1" applyBorder="1" applyAlignment="1">
      <alignment horizontal="center"/>
    </xf>
    <xf numFmtId="0" fontId="0" fillId="0" borderId="0" xfId="0" applyFill="1" applyBorder="1"/>
    <xf numFmtId="167" fontId="0" fillId="0" borderId="0" xfId="0" applyNumberFormat="1" applyFill="1" applyBorder="1" applyAlignment="1">
      <alignment horizontal="right"/>
    </xf>
    <xf numFmtId="167" fontId="1" fillId="0" borderId="0" xfId="0" applyNumberFormat="1"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2" fillId="0" borderId="9" xfId="0" applyFont="1" applyBorder="1"/>
    <xf numFmtId="0" fontId="2" fillId="0" borderId="0" xfId="0" applyFont="1" applyBorder="1"/>
    <xf numFmtId="0" fontId="2" fillId="0" borderId="0" xfId="0" applyFont="1" applyBorder="1" applyAlignment="1"/>
    <xf numFmtId="0" fontId="2" fillId="0" borderId="9" xfId="0" applyFont="1" applyFill="1" applyBorder="1" applyAlignment="1">
      <alignment horizontal="center"/>
    </xf>
    <xf numFmtId="2" fontId="2" fillId="0" borderId="9" xfId="0" applyNumberFormat="1" applyFont="1" applyBorder="1" applyAlignment="1">
      <alignment horizontal="center"/>
    </xf>
    <xf numFmtId="2" fontId="2" fillId="0" borderId="1" xfId="0" applyNumberFormat="1" applyFont="1" applyBorder="1" applyAlignment="1">
      <alignment horizontal="center"/>
    </xf>
    <xf numFmtId="2" fontId="2" fillId="0" borderId="6" xfId="0" applyNumberFormat="1" applyFont="1" applyBorder="1" applyAlignment="1">
      <alignment horizontal="center"/>
    </xf>
    <xf numFmtId="2" fontId="2" fillId="0" borderId="3" xfId="0" applyNumberFormat="1" applyFont="1" applyBorder="1" applyAlignment="1">
      <alignment horizontal="center"/>
    </xf>
    <xf numFmtId="1" fontId="2" fillId="0" borderId="5" xfId="0" applyNumberFormat="1" applyFont="1" applyBorder="1" applyAlignment="1">
      <alignment horizontal="center"/>
    </xf>
    <xf numFmtId="1" fontId="2" fillId="0" borderId="7" xfId="0" applyNumberFormat="1" applyFont="1" applyBorder="1" applyAlignment="1">
      <alignment horizontal="center"/>
    </xf>
    <xf numFmtId="0" fontId="0" fillId="0" borderId="0" xfId="0" applyFill="1" applyBorder="1" applyAlignment="1">
      <alignment horizontal="right"/>
    </xf>
    <xf numFmtId="2" fontId="0" fillId="0" borderId="0" xfId="0" applyNumberFormat="1" applyAlignment="1">
      <alignment horizontal="left"/>
    </xf>
    <xf numFmtId="167" fontId="0" fillId="0" borderId="0" xfId="0" applyNumberFormat="1" applyAlignment="1">
      <alignment horizontal="left"/>
    </xf>
    <xf numFmtId="167" fontId="0" fillId="0" borderId="2" xfId="0" applyNumberFormat="1" applyBorder="1" applyAlignment="1">
      <alignment horizontal="center"/>
    </xf>
    <xf numFmtId="0" fontId="2" fillId="0" borderId="4" xfId="0" applyFont="1" applyBorder="1" applyAlignment="1">
      <alignment horizontal="center"/>
    </xf>
    <xf numFmtId="2" fontId="0" fillId="0" borderId="5" xfId="0" applyNumberFormat="1" applyFill="1" applyBorder="1" applyAlignment="1">
      <alignment horizontal="center"/>
    </xf>
    <xf numFmtId="167" fontId="2" fillId="0" borderId="9" xfId="0" applyNumberFormat="1" applyFont="1" applyBorder="1" applyAlignment="1">
      <alignment horizontal="center"/>
    </xf>
    <xf numFmtId="0" fontId="0" fillId="0" borderId="6" xfId="0" applyBorder="1" applyAlignment="1">
      <alignment horizontal="left"/>
    </xf>
    <xf numFmtId="0" fontId="0" fillId="0" borderId="3" xfId="0" applyBorder="1" applyAlignment="1">
      <alignment horizontal="left"/>
    </xf>
    <xf numFmtId="2" fontId="2" fillId="0" borderId="9" xfId="0" applyNumberFormat="1" applyFont="1" applyFill="1" applyBorder="1" applyAlignment="1">
      <alignment horizontal="center"/>
    </xf>
    <xf numFmtId="0" fontId="0" fillId="0" borderId="0" xfId="0" applyBorder="1" applyAlignment="1">
      <alignment horizontal="left"/>
    </xf>
    <xf numFmtId="0" fontId="7" fillId="0" borderId="9" xfId="0" applyFont="1" applyBorder="1" applyAlignment="1">
      <alignment horizontal="center"/>
    </xf>
    <xf numFmtId="2" fontId="2" fillId="0" borderId="10" xfId="0" applyNumberFormat="1" applyFont="1" applyBorder="1" applyAlignment="1">
      <alignment horizontal="center"/>
    </xf>
    <xf numFmtId="2" fontId="2" fillId="0" borderId="11" xfId="0" applyNumberFormat="1" applyFont="1" applyBorder="1" applyAlignment="1">
      <alignment horizontal="center"/>
    </xf>
    <xf numFmtId="2" fontId="2" fillId="0" borderId="12" xfId="0" applyNumberFormat="1" applyFont="1" applyBorder="1" applyAlignment="1">
      <alignment horizontal="center"/>
    </xf>
    <xf numFmtId="0" fontId="0" fillId="0" borderId="0" xfId="0" applyFill="1" applyBorder="1" applyAlignment="1"/>
    <xf numFmtId="0" fontId="14" fillId="0" borderId="0" xfId="0" applyFont="1" applyFill="1" applyBorder="1" applyAlignment="1">
      <alignment horizontal="center"/>
    </xf>
    <xf numFmtId="0" fontId="7" fillId="0" borderId="0" xfId="0" applyFont="1" applyBorder="1" applyAlignment="1">
      <alignment horizontal="center"/>
    </xf>
    <xf numFmtId="0" fontId="0" fillId="0" borderId="0" xfId="0" applyBorder="1" applyAlignment="1">
      <alignment horizontal="right"/>
    </xf>
    <xf numFmtId="2" fontId="0" fillId="0" borderId="2" xfId="0" applyNumberFormat="1" applyBorder="1" applyAlignment="1">
      <alignment horizontal="center"/>
    </xf>
    <xf numFmtId="2" fontId="0" fillId="0" borderId="5" xfId="0" applyNumberFormat="1" applyBorder="1" applyAlignment="1">
      <alignment horizontal="center"/>
    </xf>
    <xf numFmtId="2" fontId="2" fillId="0" borderId="0" xfId="0" applyNumberFormat="1" applyFont="1" applyAlignment="1">
      <alignment horizontal="left"/>
    </xf>
    <xf numFmtId="0" fontId="0" fillId="0" borderId="3" xfId="0" applyBorder="1"/>
    <xf numFmtId="167" fontId="2" fillId="0" borderId="11" xfId="0" applyNumberFormat="1" applyFont="1" applyBorder="1" applyAlignment="1">
      <alignment horizontal="center"/>
    </xf>
    <xf numFmtId="0" fontId="0" fillId="0" borderId="0" xfId="0" applyFill="1" applyBorder="1" applyAlignment="1">
      <alignment horizontal="left"/>
    </xf>
    <xf numFmtId="0" fontId="0" fillId="0" borderId="0" xfId="0" quotePrefix="1" applyFill="1" applyBorder="1" applyAlignment="1">
      <alignment horizontal="right"/>
    </xf>
    <xf numFmtId="0" fontId="0" fillId="0" borderId="0" xfId="0" applyAlignment="1"/>
    <xf numFmtId="2" fontId="2" fillId="0" borderId="6"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3" xfId="0" applyNumberFormat="1" applyFont="1" applyFill="1" applyBorder="1" applyAlignment="1">
      <alignment horizontal="center"/>
    </xf>
    <xf numFmtId="2" fontId="0" fillId="0" borderId="15" xfId="0" applyNumberFormat="1" applyBorder="1" applyAlignment="1">
      <alignment horizontal="center"/>
    </xf>
    <xf numFmtId="2" fontId="0" fillId="0" borderId="14" xfId="0" applyNumberFormat="1" applyBorder="1" applyAlignment="1">
      <alignment horizontal="center"/>
    </xf>
    <xf numFmtId="0" fontId="10" fillId="0" borderId="9" xfId="0" applyFont="1" applyBorder="1" applyAlignment="1">
      <alignment horizontal="center"/>
    </xf>
    <xf numFmtId="1" fontId="0" fillId="0" borderId="2" xfId="0" applyNumberFormat="1" applyBorder="1" applyAlignment="1">
      <alignment horizontal="center"/>
    </xf>
    <xf numFmtId="1" fontId="0" fillId="0" borderId="5" xfId="0" applyNumberFormat="1" applyBorder="1" applyAlignment="1">
      <alignment horizontal="center"/>
    </xf>
    <xf numFmtId="1" fontId="0" fillId="0" borderId="7" xfId="0" applyNumberFormat="1" applyBorder="1" applyAlignment="1">
      <alignment horizontal="center"/>
    </xf>
    <xf numFmtId="1" fontId="0" fillId="0" borderId="1" xfId="0" applyNumberFormat="1" applyBorder="1" applyAlignment="1">
      <alignment horizontal="center"/>
    </xf>
    <xf numFmtId="1" fontId="0" fillId="0" borderId="6" xfId="0" applyNumberFormat="1" applyBorder="1" applyAlignment="1">
      <alignment horizontal="center"/>
    </xf>
    <xf numFmtId="165" fontId="0" fillId="0" borderId="0" xfId="0" applyNumberFormat="1" applyFill="1" applyBorder="1" applyAlignment="1">
      <alignment horizontal="center"/>
    </xf>
    <xf numFmtId="165" fontId="0" fillId="0" borderId="14" xfId="0" applyNumberFormat="1" applyFill="1" applyBorder="1" applyAlignment="1">
      <alignment horizontal="center"/>
    </xf>
    <xf numFmtId="165" fontId="0" fillId="0" borderId="15" xfId="0" applyNumberFormat="1" applyFill="1" applyBorder="1" applyAlignment="1">
      <alignment horizontal="center"/>
    </xf>
    <xf numFmtId="2" fontId="2" fillId="0" borderId="0" xfId="0" applyNumberFormat="1" applyFont="1" applyFill="1" applyBorder="1" applyAlignment="1">
      <alignment horizontal="center"/>
    </xf>
    <xf numFmtId="0" fontId="7" fillId="0" borderId="0" xfId="0" applyFont="1" applyFill="1" applyBorder="1" applyAlignment="1">
      <alignment horizontal="center"/>
    </xf>
    <xf numFmtId="2" fontId="0" fillId="0" borderId="0" xfId="0" applyNumberFormat="1" applyFill="1" applyBorder="1" applyAlignment="1">
      <alignment horizontal="left"/>
    </xf>
    <xf numFmtId="0" fontId="3" fillId="0" borderId="0" xfId="0" applyFont="1" applyFill="1" applyBorder="1" applyAlignment="1">
      <alignment horizontal="right"/>
    </xf>
    <xf numFmtId="0" fontId="2" fillId="0" borderId="2" xfId="0" applyFont="1" applyFill="1" applyBorder="1" applyAlignment="1">
      <alignment horizontal="center"/>
    </xf>
    <xf numFmtId="2" fontId="2" fillId="0" borderId="5" xfId="0" applyNumberFormat="1" applyFont="1" applyBorder="1" applyAlignment="1">
      <alignment horizontal="center"/>
    </xf>
    <xf numFmtId="2" fontId="0" fillId="0" borderId="7" xfId="0" applyNumberFormat="1" applyBorder="1" applyAlignment="1">
      <alignment horizontal="center"/>
    </xf>
    <xf numFmtId="167" fontId="0" fillId="0" borderId="0" xfId="0" applyNumberFormat="1" applyFill="1" applyBorder="1"/>
    <xf numFmtId="167" fontId="2" fillId="0" borderId="0" xfId="0" applyNumberFormat="1" applyFont="1" applyFill="1" applyBorder="1" applyAlignment="1">
      <alignment horizontal="center"/>
    </xf>
    <xf numFmtId="0" fontId="2" fillId="0" borderId="0" xfId="0" applyFont="1" applyFill="1" applyBorder="1"/>
    <xf numFmtId="167" fontId="0" fillId="0" borderId="0" xfId="0" applyNumberFormat="1" applyFill="1" applyBorder="1" applyAlignment="1">
      <alignment horizontal="left"/>
    </xf>
    <xf numFmtId="166" fontId="2" fillId="0" borderId="0" xfId="0" applyNumberFormat="1" applyFont="1" applyFill="1" applyBorder="1" applyAlignment="1">
      <alignment horizontal="left"/>
    </xf>
    <xf numFmtId="166" fontId="0" fillId="0" borderId="0" xfId="0" applyNumberFormat="1" applyFill="1" applyBorder="1" applyAlignment="1">
      <alignment horizontal="center"/>
    </xf>
    <xf numFmtId="2" fontId="0" fillId="2" borderId="14" xfId="0" applyNumberFormat="1" applyFill="1" applyBorder="1" applyAlignment="1">
      <alignment horizontal="center"/>
    </xf>
    <xf numFmtId="2" fontId="0" fillId="2" borderId="1" xfId="0" applyNumberFormat="1" applyFill="1" applyBorder="1" applyAlignment="1">
      <alignment horizontal="center"/>
    </xf>
    <xf numFmtId="2" fontId="0" fillId="2" borderId="15" xfId="0" applyNumberFormat="1" applyFill="1" applyBorder="1" applyAlignment="1">
      <alignment horizontal="center"/>
    </xf>
    <xf numFmtId="2" fontId="0" fillId="2" borderId="6" xfId="0" applyNumberFormat="1" applyFill="1" applyBorder="1" applyAlignment="1">
      <alignment horizontal="center"/>
    </xf>
    <xf numFmtId="2" fontId="0" fillId="2" borderId="13" xfId="0" applyNumberFormat="1" applyFill="1" applyBorder="1" applyAlignment="1">
      <alignment horizontal="center"/>
    </xf>
    <xf numFmtId="2" fontId="0" fillId="2" borderId="3" xfId="0" applyNumberFormat="1" applyFill="1" applyBorder="1" applyAlignment="1">
      <alignment horizontal="center"/>
    </xf>
    <xf numFmtId="0" fontId="2" fillId="0" borderId="1" xfId="0" applyFont="1" applyFill="1" applyBorder="1" applyAlignment="1">
      <alignment horizontal="center"/>
    </xf>
    <xf numFmtId="0" fontId="2" fillId="0" borderId="0" xfId="0" applyFont="1" applyBorder="1" applyAlignment="1">
      <alignment horizontal="right"/>
    </xf>
    <xf numFmtId="2" fontId="0" fillId="0" borderId="1" xfId="0" applyNumberFormat="1" applyFill="1" applyBorder="1" applyAlignment="1">
      <alignment horizontal="center"/>
    </xf>
    <xf numFmtId="2" fontId="0" fillId="0" borderId="3" xfId="0" applyNumberFormat="1" applyFill="1" applyBorder="1" applyAlignment="1">
      <alignment horizontal="center"/>
    </xf>
    <xf numFmtId="2" fontId="0" fillId="0" borderId="9" xfId="0" applyNumberFormat="1" applyBorder="1" applyAlignment="1">
      <alignment horizontal="center"/>
    </xf>
    <xf numFmtId="0" fontId="1" fillId="0" borderId="1" xfId="0" applyFont="1" applyBorder="1" applyAlignment="1">
      <alignment horizontal="center"/>
    </xf>
    <xf numFmtId="0" fontId="7" fillId="0" borderId="0" xfId="0" applyFont="1" applyAlignment="1">
      <alignment horizontal="right"/>
    </xf>
    <xf numFmtId="0" fontId="7" fillId="0" borderId="0" xfId="0" applyFont="1" applyAlignment="1">
      <alignment horizontal="left"/>
    </xf>
    <xf numFmtId="0" fontId="2" fillId="0" borderId="9" xfId="0" quotePrefix="1" applyFont="1" applyBorder="1" applyAlignment="1">
      <alignment horizontal="center"/>
    </xf>
    <xf numFmtId="0" fontId="2" fillId="0" borderId="9" xfId="0" applyFont="1" applyFill="1" applyBorder="1" applyAlignment="1">
      <alignment horizontal="right"/>
    </xf>
    <xf numFmtId="2" fontId="15" fillId="0" borderId="9" xfId="0" applyNumberFormat="1" applyFont="1" applyBorder="1" applyAlignment="1">
      <alignment horizontal="center"/>
    </xf>
    <xf numFmtId="0" fontId="16" fillId="0" borderId="9" xfId="0" applyFont="1" applyBorder="1"/>
    <xf numFmtId="0" fontId="16" fillId="0" borderId="9" xfId="0" applyFont="1" applyFill="1" applyBorder="1" applyAlignment="1">
      <alignment horizontal="center"/>
    </xf>
    <xf numFmtId="0" fontId="3" fillId="0" borderId="0" xfId="0" quotePrefix="1" applyFont="1" applyFill="1" applyBorder="1" applyAlignment="1">
      <alignment horizontal="right"/>
    </xf>
    <xf numFmtId="0" fontId="2" fillId="0" borderId="14" xfId="0" applyFont="1" applyBorder="1" applyAlignment="1">
      <alignment horizontal="center"/>
    </xf>
    <xf numFmtId="0" fontId="1" fillId="0" borderId="0" xfId="0" applyFont="1"/>
    <xf numFmtId="0" fontId="0" fillId="0" borderId="0" xfId="0" quotePrefix="1" applyFill="1"/>
    <xf numFmtId="0" fontId="2" fillId="0" borderId="0" xfId="0" applyFont="1" applyFill="1"/>
    <xf numFmtId="0" fontId="2" fillId="0" borderId="0" xfId="0" applyFont="1" applyFill="1" applyAlignment="1">
      <alignment horizontal="center"/>
    </xf>
    <xf numFmtId="0" fontId="2" fillId="2" borderId="9" xfId="0" applyFont="1" applyFill="1" applyBorder="1" applyAlignment="1">
      <alignment horizontal="center"/>
    </xf>
    <xf numFmtId="0" fontId="0" fillId="0" borderId="0" xfId="0" quotePrefix="1" applyFill="1" applyBorder="1"/>
    <xf numFmtId="0" fontId="0" fillId="2" borderId="1" xfId="0" applyFill="1" applyBorder="1" applyAlignment="1">
      <alignment horizontal="center"/>
    </xf>
    <xf numFmtId="167" fontId="0" fillId="2" borderId="1" xfId="0" applyNumberFormat="1" applyFill="1" applyBorder="1" applyAlignment="1">
      <alignment horizontal="center"/>
    </xf>
    <xf numFmtId="0" fontId="0" fillId="2" borderId="6" xfId="0" applyFill="1" applyBorder="1" applyAlignment="1">
      <alignment horizontal="center"/>
    </xf>
    <xf numFmtId="167" fontId="0" fillId="2" borderId="6" xfId="0" applyNumberFormat="1" applyFill="1" applyBorder="1" applyAlignment="1">
      <alignment horizontal="center"/>
    </xf>
    <xf numFmtId="0" fontId="0" fillId="2" borderId="3" xfId="0" applyFill="1" applyBorder="1" applyAlignment="1">
      <alignment horizontal="center"/>
    </xf>
    <xf numFmtId="167" fontId="0" fillId="2" borderId="3" xfId="0" applyNumberFormat="1" applyFill="1" applyBorder="1" applyAlignment="1">
      <alignment horizontal="center"/>
    </xf>
    <xf numFmtId="0" fontId="2" fillId="0" borderId="0" xfId="0" applyFont="1" applyFill="1" applyBorder="1" applyAlignment="1">
      <alignment horizontal="right"/>
    </xf>
    <xf numFmtId="167" fontId="0" fillId="0" borderId="9" xfId="0" applyNumberFormat="1" applyBorder="1" applyAlignment="1">
      <alignment horizontal="center"/>
    </xf>
    <xf numFmtId="167" fontId="0" fillId="0" borderId="9" xfId="0" applyNumberFormat="1" applyBorder="1"/>
    <xf numFmtId="0" fontId="3" fillId="0" borderId="0" xfId="0" applyFont="1" applyAlignment="1">
      <alignment horizontal="left"/>
    </xf>
    <xf numFmtId="0" fontId="3" fillId="0" borderId="0" xfId="0" applyFont="1" applyBorder="1" applyAlignment="1">
      <alignment horizontal="right"/>
    </xf>
    <xf numFmtId="169" fontId="18" fillId="0" borderId="0" xfId="0" applyNumberFormat="1" applyFont="1" applyBorder="1" applyAlignment="1">
      <alignment horizontal="center"/>
    </xf>
    <xf numFmtId="0" fontId="2" fillId="0" borderId="0" xfId="0" applyFont="1" applyFill="1" applyAlignment="1">
      <alignment horizontal="left"/>
    </xf>
    <xf numFmtId="0" fontId="7" fillId="0" borderId="0" xfId="0" applyFont="1" applyFill="1" applyAlignment="1">
      <alignment horizontal="left"/>
    </xf>
    <xf numFmtId="0" fontId="2" fillId="0" borderId="0" xfId="0" applyFont="1" applyFill="1" applyBorder="1" applyAlignment="1">
      <alignment horizontal="left"/>
    </xf>
    <xf numFmtId="0" fontId="3" fillId="0" borderId="0" xfId="0" applyFont="1" applyFill="1"/>
    <xf numFmtId="0" fontId="7" fillId="0" borderId="0" xfId="0" applyFont="1" applyFill="1"/>
    <xf numFmtId="169" fontId="2" fillId="3" borderId="9" xfId="0" applyNumberFormat="1" applyFont="1" applyFill="1" applyBorder="1" applyAlignment="1" applyProtection="1">
      <alignment horizontal="left"/>
      <protection locked="0"/>
    </xf>
    <xf numFmtId="169" fontId="2" fillId="2" borderId="9" xfId="0" applyNumberFormat="1" applyFont="1" applyFill="1" applyBorder="1" applyAlignment="1" applyProtection="1">
      <alignment horizontal="left"/>
      <protection locked="0"/>
    </xf>
    <xf numFmtId="0" fontId="2" fillId="0" borderId="0" xfId="0" quotePrefix="1" applyFont="1" applyFill="1" applyBorder="1" applyAlignment="1">
      <alignment horizontal="right"/>
    </xf>
    <xf numFmtId="169" fontId="2" fillId="4" borderId="9" xfId="0" applyNumberFormat="1" applyFont="1" applyFill="1" applyBorder="1" applyAlignment="1" applyProtection="1">
      <alignment horizontal="left"/>
      <protection locked="0"/>
    </xf>
    <xf numFmtId="165"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17" fillId="0" borderId="0" xfId="0" applyFont="1" applyFill="1" applyBorder="1" applyAlignment="1">
      <alignment horizontal="left"/>
    </xf>
    <xf numFmtId="0" fontId="7" fillId="0" borderId="0" xfId="0" applyFont="1" applyFill="1" applyBorder="1" applyAlignment="1">
      <alignment horizontal="left"/>
    </xf>
    <xf numFmtId="2" fontId="2" fillId="0" borderId="0" xfId="0" applyNumberFormat="1" applyFont="1" applyFill="1" applyBorder="1" applyAlignment="1" applyProtection="1">
      <alignment horizontal="left"/>
      <protection locked="0"/>
    </xf>
    <xf numFmtId="0" fontId="3" fillId="0" borderId="0" xfId="0" applyFont="1" applyFill="1" applyBorder="1"/>
    <xf numFmtId="0" fontId="2" fillId="0" borderId="3" xfId="0" applyFont="1" applyFill="1" applyBorder="1" applyAlignment="1">
      <alignment horizontal="center" vertical="top" wrapText="1"/>
    </xf>
    <xf numFmtId="2" fontId="3" fillId="4" borderId="9" xfId="0" applyNumberFormat="1" applyFont="1" applyFill="1" applyBorder="1" applyAlignment="1">
      <alignment horizontal="center"/>
    </xf>
    <xf numFmtId="10" fontId="0" fillId="0" borderId="0" xfId="0" applyNumberFormat="1"/>
    <xf numFmtId="2" fontId="0" fillId="0" borderId="8" xfId="0" applyNumberFormat="1" applyBorder="1" applyAlignment="1">
      <alignment horizontal="center"/>
    </xf>
    <xf numFmtId="167" fontId="0" fillId="0" borderId="14" xfId="0" applyNumberFormat="1" applyBorder="1" applyAlignment="1">
      <alignment horizontal="center"/>
    </xf>
    <xf numFmtId="167" fontId="0" fillId="0" borderId="15" xfId="0" applyNumberFormat="1" applyBorder="1" applyAlignment="1">
      <alignment horizontal="center"/>
    </xf>
    <xf numFmtId="167" fontId="0" fillId="0" borderId="13" xfId="0" applyNumberFormat="1" applyBorder="1" applyAlignment="1">
      <alignment horizontal="center"/>
    </xf>
    <xf numFmtId="0" fontId="7" fillId="0" borderId="5" xfId="0" applyFont="1" applyBorder="1" applyAlignment="1">
      <alignment horizontal="center"/>
    </xf>
    <xf numFmtId="1" fontId="2" fillId="0" borderId="0" xfId="0" applyNumberFormat="1" applyFont="1" applyAlignment="1">
      <alignment horizontal="left"/>
    </xf>
    <xf numFmtId="0" fontId="2" fillId="0" borderId="0" xfId="0" applyFont="1" applyBorder="1" applyAlignment="1">
      <alignment horizontal="left"/>
    </xf>
    <xf numFmtId="2" fontId="3" fillId="4" borderId="15" xfId="0" applyNumberFormat="1" applyFont="1" applyFill="1" applyBorder="1" applyAlignment="1">
      <alignment horizontal="center"/>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2" fillId="0" borderId="0" xfId="0" applyFont="1" applyAlignment="1" applyProtection="1">
      <alignment horizontal="center"/>
      <protection locked="0"/>
    </xf>
    <xf numFmtId="2" fontId="0" fillId="2" borderId="14"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2" fontId="0" fillId="2" borderId="15" xfId="0" applyNumberFormat="1" applyFill="1" applyBorder="1" applyAlignment="1" applyProtection="1">
      <alignment horizontal="center"/>
      <protection locked="0"/>
    </xf>
    <xf numFmtId="2" fontId="0" fillId="2" borderId="6" xfId="0" applyNumberFormat="1" applyFill="1" applyBorder="1" applyAlignment="1" applyProtection="1">
      <alignment horizontal="center"/>
      <protection locked="0"/>
    </xf>
    <xf numFmtId="2" fontId="0" fillId="2" borderId="13" xfId="0" applyNumberFormat="1" applyFill="1" applyBorder="1" applyAlignment="1" applyProtection="1">
      <alignment horizontal="center"/>
      <protection locked="0"/>
    </xf>
    <xf numFmtId="2" fontId="0" fillId="2" borderId="3" xfId="0" applyNumberFormat="1" applyFill="1" applyBorder="1" applyAlignment="1" applyProtection="1">
      <alignment horizontal="center"/>
      <protection locked="0"/>
    </xf>
    <xf numFmtId="0" fontId="10" fillId="0" borderId="0" xfId="0" applyFont="1"/>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3" xfId="0" applyBorder="1" applyAlignment="1" applyProtection="1">
      <alignment horizontal="left"/>
      <protection locked="0"/>
    </xf>
    <xf numFmtId="165" fontId="0" fillId="0" borderId="13" xfId="0" applyNumberFormat="1" applyFill="1" applyBorder="1" applyAlignment="1" applyProtection="1">
      <alignment horizontal="center"/>
      <protection locked="0"/>
    </xf>
    <xf numFmtId="167" fontId="0" fillId="2" borderId="1" xfId="0" applyNumberFormat="1" applyFill="1" applyBorder="1" applyAlignment="1" applyProtection="1">
      <alignment horizontal="center"/>
      <protection locked="0"/>
    </xf>
    <xf numFmtId="167" fontId="0" fillId="2" borderId="4" xfId="0" applyNumberFormat="1" applyFill="1" applyBorder="1" applyAlignment="1" applyProtection="1">
      <alignment horizontal="center"/>
      <protection locked="0"/>
    </xf>
    <xf numFmtId="167" fontId="0" fillId="2" borderId="6" xfId="0" applyNumberFormat="1" applyFill="1" applyBorder="1" applyAlignment="1" applyProtection="1">
      <alignment horizontal="center"/>
      <protection locked="0"/>
    </xf>
    <xf numFmtId="167" fontId="0" fillId="2" borderId="0" xfId="0" applyNumberFormat="1" applyFill="1" applyBorder="1" applyAlignment="1" applyProtection="1">
      <alignment horizontal="center"/>
      <protection locked="0"/>
    </xf>
    <xf numFmtId="167" fontId="0" fillId="2" borderId="3" xfId="0" applyNumberFormat="1" applyFill="1" applyBorder="1" applyAlignment="1" applyProtection="1">
      <alignment horizontal="center"/>
      <protection locked="0"/>
    </xf>
    <xf numFmtId="167" fontId="0" fillId="2" borderId="8" xfId="0" applyNumberFormat="1" applyFill="1" applyBorder="1" applyAlignment="1" applyProtection="1">
      <alignment horizontal="center"/>
      <protection locked="0"/>
    </xf>
    <xf numFmtId="1" fontId="2" fillId="0" borderId="0" xfId="0" applyNumberFormat="1" applyFont="1" applyAlignment="1" applyProtection="1">
      <alignment horizontal="left"/>
      <protection locked="0"/>
    </xf>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4" borderId="10" xfId="0" applyFill="1" applyBorder="1" applyProtection="1">
      <protection locked="0"/>
    </xf>
    <xf numFmtId="0" fontId="0" fillId="0" borderId="9" xfId="0" applyFill="1" applyBorder="1" applyAlignment="1" applyProtection="1">
      <alignment horizontal="right"/>
      <protection locked="0"/>
    </xf>
    <xf numFmtId="0" fontId="14" fillId="0" borderId="16" xfId="0" applyFont="1" applyFill="1" applyBorder="1" applyAlignment="1" applyProtection="1">
      <alignment horizontal="center"/>
      <protection locked="0"/>
    </xf>
    <xf numFmtId="0" fontId="0" fillId="0" borderId="0" xfId="0" applyFill="1" applyBorder="1" applyAlignment="1" applyProtection="1">
      <protection locked="0"/>
    </xf>
    <xf numFmtId="0" fontId="0" fillId="0" borderId="8" xfId="0" applyFill="1" applyBorder="1" applyAlignment="1" applyProtection="1">
      <protection locked="0"/>
    </xf>
    <xf numFmtId="0" fontId="14" fillId="0" borderId="0" xfId="0" applyFont="1" applyFill="1" applyBorder="1" applyAlignment="1" applyProtection="1">
      <alignment horizontal="center"/>
      <protection locked="0"/>
    </xf>
    <xf numFmtId="167" fontId="0" fillId="0" borderId="1" xfId="0" applyNumberFormat="1" applyFill="1" applyBorder="1" applyAlignment="1" applyProtection="1">
      <alignment horizontal="left"/>
      <protection locked="0"/>
    </xf>
    <xf numFmtId="167" fontId="0" fillId="2" borderId="9" xfId="0" applyNumberFormat="1" applyFill="1" applyBorder="1" applyAlignment="1" applyProtection="1">
      <alignment horizontal="left"/>
      <protection locked="0"/>
    </xf>
    <xf numFmtId="0" fontId="0" fillId="2" borderId="4"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2" fillId="0" borderId="0" xfId="0" applyFont="1" applyProtection="1">
      <protection locked="0"/>
    </xf>
    <xf numFmtId="0" fontId="2" fillId="2" borderId="9" xfId="0" applyFont="1" applyFill="1" applyBorder="1" applyAlignment="1" applyProtection="1">
      <alignment horizontal="center"/>
      <protection locked="0"/>
    </xf>
    <xf numFmtId="2" fontId="3" fillId="2" borderId="6" xfId="0" applyNumberFormat="1" applyFont="1" applyFill="1" applyBorder="1" applyAlignment="1" applyProtection="1">
      <alignment horizontal="center"/>
      <protection locked="0"/>
    </xf>
    <xf numFmtId="2" fontId="3" fillId="2" borderId="15" xfId="0" applyNumberFormat="1" applyFont="1" applyFill="1" applyBorder="1" applyAlignment="1" applyProtection="1">
      <alignment horizontal="center"/>
      <protection locked="0"/>
    </xf>
    <xf numFmtId="2" fontId="3" fillId="2" borderId="3" xfId="0" applyNumberFormat="1" applyFont="1" applyFill="1" applyBorder="1" applyAlignment="1" applyProtection="1">
      <alignment horizontal="center"/>
      <protection locked="0"/>
    </xf>
    <xf numFmtId="2" fontId="3" fillId="2" borderId="13"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0" fontId="2" fillId="0" borderId="0" xfId="0" applyFont="1" applyAlignment="1" applyProtection="1">
      <alignment horizontal="left"/>
      <protection locked="0"/>
    </xf>
    <xf numFmtId="0" fontId="0" fillId="0" borderId="0" xfId="0"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165" fontId="2" fillId="0" borderId="0" xfId="0" applyNumberFormat="1" applyFont="1" applyFill="1" applyBorder="1" applyAlignment="1" applyProtection="1">
      <alignment horizontal="left"/>
      <protection locked="0"/>
    </xf>
    <xf numFmtId="0" fontId="7" fillId="0" borderId="9"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0" fillId="0" borderId="6" xfId="0" applyBorder="1" applyAlignment="1" applyProtection="1">
      <alignment horizontal="center"/>
      <protection locked="0"/>
    </xf>
    <xf numFmtId="0" fontId="2" fillId="0" borderId="0" xfId="0" applyFont="1" applyAlignment="1" applyProtection="1">
      <alignment horizontal="right"/>
      <protection locked="0"/>
    </xf>
    <xf numFmtId="2" fontId="2" fillId="0" borderId="10" xfId="0" applyNumberFormat="1" applyFont="1" applyBorder="1" applyAlignment="1" applyProtection="1">
      <alignment horizontal="center"/>
      <protection locked="0"/>
    </xf>
    <xf numFmtId="2" fontId="2" fillId="0" borderId="11" xfId="0" applyNumberFormat="1" applyFont="1" applyBorder="1" applyAlignment="1" applyProtection="1">
      <alignment horizontal="center"/>
      <protection locked="0"/>
    </xf>
    <xf numFmtId="2" fontId="2" fillId="0" borderId="12" xfId="0" applyNumberFormat="1"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pplyProtection="1">
      <alignment horizontal="center"/>
      <protection locked="0"/>
    </xf>
    <xf numFmtId="0" fontId="0" fillId="0" borderId="0" xfId="0" applyFill="1" applyProtection="1">
      <protection locked="0"/>
    </xf>
    <xf numFmtId="0" fontId="0" fillId="0" borderId="0" xfId="0"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7"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2" fontId="3" fillId="4" borderId="9" xfId="0" applyNumberFormat="1" applyFont="1" applyFill="1" applyBorder="1" applyAlignment="1" applyProtection="1">
      <alignment horizontal="center"/>
      <protection locked="0"/>
    </xf>
    <xf numFmtId="2" fontId="3" fillId="2" borderId="14" xfId="0" applyNumberFormat="1" applyFont="1" applyFill="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4" borderId="0" xfId="0" applyFill="1" applyBorder="1"/>
    <xf numFmtId="0" fontId="10" fillId="0" borderId="0" xfId="0" applyFont="1" applyProtection="1">
      <protection locked="0"/>
    </xf>
    <xf numFmtId="2" fontId="3" fillId="0" borderId="9" xfId="0" applyNumberFormat="1" applyFont="1" applyFill="1" applyBorder="1" applyAlignment="1" applyProtection="1">
      <alignment horizontal="center"/>
      <protection locked="0"/>
    </xf>
    <xf numFmtId="2" fontId="0" fillId="0" borderId="1" xfId="0" applyNumberFormat="1" applyFill="1" applyBorder="1" applyAlignment="1" applyProtection="1">
      <alignment horizontal="center"/>
      <protection locked="0"/>
    </xf>
    <xf numFmtId="2" fontId="3" fillId="0" borderId="15" xfId="0" applyNumberFormat="1" applyFont="1" applyFill="1" applyBorder="1" applyAlignment="1" applyProtection="1">
      <alignment horizontal="center"/>
      <protection locked="0"/>
    </xf>
    <xf numFmtId="2" fontId="0" fillId="0" borderId="6" xfId="0" applyNumberFormat="1" applyFill="1" applyBorder="1" applyAlignment="1" applyProtection="1">
      <alignment horizontal="center"/>
      <protection locked="0"/>
    </xf>
    <xf numFmtId="2" fontId="0" fillId="0" borderId="3" xfId="0" applyNumberFormat="1" applyFill="1" applyBorder="1" applyAlignment="1" applyProtection="1">
      <alignment horizontal="center"/>
      <protection locked="0"/>
    </xf>
    <xf numFmtId="165" fontId="0" fillId="5" borderId="9" xfId="0" applyNumberFormat="1" applyFill="1" applyBorder="1" applyAlignment="1" applyProtection="1">
      <alignment horizontal="center"/>
      <protection locked="0"/>
    </xf>
    <xf numFmtId="2" fontId="3" fillId="4" borderId="9" xfId="0" applyNumberFormat="1" applyFont="1" applyFill="1" applyBorder="1" applyAlignment="1" applyProtection="1">
      <alignment horizontal="center"/>
    </xf>
    <xf numFmtId="2" fontId="0" fillId="2" borderId="1" xfId="0" applyNumberFormat="1" applyFill="1" applyBorder="1" applyAlignment="1" applyProtection="1">
      <alignment horizontal="center"/>
    </xf>
    <xf numFmtId="2" fontId="3" fillId="4" borderId="15" xfId="0" applyNumberFormat="1" applyFont="1" applyFill="1" applyBorder="1" applyAlignment="1" applyProtection="1">
      <alignment horizontal="center"/>
    </xf>
    <xf numFmtId="2" fontId="0" fillId="2" borderId="6" xfId="0" applyNumberFormat="1" applyFill="1" applyBorder="1" applyAlignment="1" applyProtection="1">
      <alignment horizontal="center"/>
    </xf>
    <xf numFmtId="2" fontId="0" fillId="2" borderId="3" xfId="0" applyNumberFormat="1" applyFill="1" applyBorder="1" applyAlignment="1" applyProtection="1">
      <alignment horizontal="center"/>
    </xf>
    <xf numFmtId="0" fontId="3" fillId="0" borderId="0" xfId="0" applyFont="1" applyProtection="1">
      <protection locked="0"/>
    </xf>
    <xf numFmtId="167" fontId="0" fillId="0" borderId="0" xfId="0" applyNumberFormat="1" applyBorder="1" applyProtection="1">
      <protection locked="0"/>
    </xf>
    <xf numFmtId="0" fontId="10" fillId="0" borderId="0" xfId="0" applyFont="1" applyBorder="1" applyProtection="1">
      <protection locked="0"/>
    </xf>
    <xf numFmtId="0" fontId="3" fillId="0" borderId="0" xfId="0" applyFont="1" applyBorder="1" applyProtection="1">
      <protection locked="0"/>
    </xf>
    <xf numFmtId="0" fontId="7" fillId="0" borderId="0" xfId="0" applyFont="1" applyAlignment="1" applyProtection="1">
      <alignment horizontal="center"/>
      <protection locked="0"/>
    </xf>
    <xf numFmtId="0" fontId="2" fillId="0" borderId="0" xfId="0" quotePrefix="1" applyFont="1" applyAlignment="1" applyProtection="1">
      <alignment horizontal="right"/>
      <protection locked="0"/>
    </xf>
    <xf numFmtId="167" fontId="2" fillId="0" borderId="0" xfId="0" applyNumberFormat="1" applyFont="1" applyAlignment="1" applyProtection="1">
      <alignment horizontal="left"/>
      <protection locked="0"/>
    </xf>
    <xf numFmtId="167" fontId="0" fillId="0" borderId="0" xfId="0" applyNumberFormat="1" applyAlignment="1" applyProtection="1">
      <alignment horizontal="center"/>
      <protection locked="0"/>
    </xf>
    <xf numFmtId="0" fontId="0" fillId="0" borderId="0" xfId="0" quotePrefix="1" applyAlignment="1" applyProtection="1">
      <alignment horizontal="right"/>
      <protection locked="0"/>
    </xf>
    <xf numFmtId="164" fontId="0" fillId="0" borderId="0" xfId="0" applyNumberFormat="1" applyAlignment="1" applyProtection="1">
      <alignment horizontal="center"/>
      <protection locked="0"/>
    </xf>
    <xf numFmtId="167" fontId="2" fillId="0" borderId="0" xfId="0" applyNumberFormat="1" applyFont="1" applyAlignment="1" applyProtection="1">
      <alignment horizontal="center"/>
      <protection locked="0"/>
    </xf>
    <xf numFmtId="0" fontId="19"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FLOW No. MAIN EFFECTS</a:t>
            </a:r>
          </a:p>
        </c:rich>
      </c:tx>
      <c:layout>
        <c:manualLayout>
          <c:xMode val="edge"/>
          <c:yMode val="edge"/>
          <c:x val="0.2982957528036268"/>
          <c:y val="3.6363636363636362E-2"/>
        </c:manualLayout>
      </c:layout>
      <c:overlay val="0"/>
      <c:spPr>
        <a:noFill/>
        <a:ln w="25400">
          <a:noFill/>
        </a:ln>
      </c:spPr>
    </c:title>
    <c:autoTitleDeleted val="0"/>
    <c:plotArea>
      <c:layout>
        <c:manualLayout>
          <c:layoutTarget val="inner"/>
          <c:xMode val="edge"/>
          <c:yMode val="edge"/>
          <c:x val="0.21022756434709633"/>
          <c:y val="0.21090909090909091"/>
          <c:w val="0.75000104037342474"/>
          <c:h val="0.56000000000000005"/>
        </c:manualLayout>
      </c:layout>
      <c:lineChart>
        <c:grouping val="standard"/>
        <c:varyColors val="0"/>
        <c:ser>
          <c:idx val="1"/>
          <c:order val="0"/>
          <c:tx>
            <c:strRef>
              <c:f>'ANOVA Examples'!$H$109</c:f>
              <c:strCache>
                <c:ptCount val="1"/>
                <c:pt idx="0">
                  <c:v>Temp (C)</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'ANOVA Examples'!$H$110:$H$112</c:f>
              <c:numCache>
                <c:formatCode>0.00</c:formatCode>
                <c:ptCount val="3"/>
                <c:pt idx="0">
                  <c:v>16.329999999999998</c:v>
                </c:pt>
                <c:pt idx="1">
                  <c:v>20.67</c:v>
                </c:pt>
                <c:pt idx="2">
                  <c:v>13.33</c:v>
                </c:pt>
              </c:numCache>
            </c:numRef>
          </c:val>
          <c:smooth val="0"/>
          <c:extLst>
            <c:ext xmlns:c16="http://schemas.microsoft.com/office/drawing/2014/chart" uri="{C3380CC4-5D6E-409C-BE32-E72D297353CC}">
              <c16:uniqueId val="{00000000-BC27-4D5F-8F83-7302F89D8409}"/>
            </c:ext>
          </c:extLst>
        </c:ser>
        <c:dLbls>
          <c:showLegendKey val="0"/>
          <c:showVal val="0"/>
          <c:showCatName val="0"/>
          <c:showSerName val="0"/>
          <c:showPercent val="0"/>
          <c:showBubbleSize val="0"/>
        </c:dLbls>
        <c:marker val="1"/>
        <c:smooth val="0"/>
        <c:axId val="162869816"/>
        <c:axId val="162874520"/>
      </c:lineChart>
      <c:catAx>
        <c:axId val="162869816"/>
        <c:scaling>
          <c:orientation val="minMax"/>
        </c:scaling>
        <c:delete val="0"/>
        <c:axPos val="b"/>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FLOW No.</a:t>
                </a:r>
              </a:p>
            </c:rich>
          </c:tx>
          <c:layout>
            <c:manualLayout>
              <c:xMode val="edge"/>
              <c:yMode val="edge"/>
              <c:x val="0.50852332378907183"/>
              <c:y val="0.869090909090909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874520"/>
        <c:crosses val="autoZero"/>
        <c:auto val="1"/>
        <c:lblAlgn val="ctr"/>
        <c:lblOffset val="100"/>
        <c:tickLblSkip val="1"/>
        <c:tickMarkSkip val="1"/>
        <c:noMultiLvlLbl val="0"/>
      </c:catAx>
      <c:valAx>
        <c:axId val="162874520"/>
        <c:scaling>
          <c:orientation val="minMax"/>
          <c:min val="1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TEMPERATURE deg C</a:t>
                </a:r>
              </a:p>
            </c:rich>
          </c:tx>
          <c:layout>
            <c:manualLayout>
              <c:xMode val="edge"/>
              <c:yMode val="edge"/>
              <c:x val="4.5454545454545456E-2"/>
              <c:y val="0.2800000000000000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869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Turning Speed VS Tolerance</a:t>
            </a:r>
          </a:p>
        </c:rich>
      </c:tx>
      <c:layout>
        <c:manualLayout>
          <c:xMode val="edge"/>
          <c:yMode val="edge"/>
          <c:x val="0.23278688524590163"/>
          <c:y val="4.1095890410958902E-2"/>
        </c:manualLayout>
      </c:layout>
      <c:overlay val="0"/>
      <c:spPr>
        <a:noFill/>
        <a:ln w="25400">
          <a:noFill/>
        </a:ln>
      </c:spPr>
    </c:title>
    <c:autoTitleDeleted val="0"/>
    <c:plotArea>
      <c:layout>
        <c:manualLayout>
          <c:layoutTarget val="inner"/>
          <c:xMode val="edge"/>
          <c:yMode val="edge"/>
          <c:x val="0.24262295081967214"/>
          <c:y val="0.25114267240418275"/>
          <c:w val="0.66557377049180333"/>
          <c:h val="0.46118927114222646"/>
        </c:manualLayout>
      </c:layout>
      <c:scatterChart>
        <c:scatterStyle val="lineMarker"/>
        <c:varyColors val="0"/>
        <c:ser>
          <c:idx val="0"/>
          <c:order val="0"/>
          <c:tx>
            <c:strRef>
              <c:f>Experiments!$C$106</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1.6174863387977689E-3"/>
                  <c:y val="-0.178082661884603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Experiments!$B$107:$B$113</c:f>
              <c:numCache>
                <c:formatCode>General</c:formatCode>
                <c:ptCount val="7"/>
                <c:pt idx="0">
                  <c:v>600</c:v>
                </c:pt>
                <c:pt idx="1">
                  <c:v>700</c:v>
                </c:pt>
                <c:pt idx="2">
                  <c:v>800</c:v>
                </c:pt>
                <c:pt idx="3">
                  <c:v>900</c:v>
                </c:pt>
                <c:pt idx="4">
                  <c:v>1000</c:v>
                </c:pt>
                <c:pt idx="5">
                  <c:v>1100</c:v>
                </c:pt>
                <c:pt idx="6">
                  <c:v>1200</c:v>
                </c:pt>
              </c:numCache>
            </c:numRef>
          </c:xVal>
          <c:yVal>
            <c:numRef>
              <c:f>Experiments!$C$107:$C$113</c:f>
              <c:numCache>
                <c:formatCode>0.000</c:formatCode>
                <c:ptCount val="7"/>
                <c:pt idx="0">
                  <c:v>3.4000000000000002E-2</c:v>
                </c:pt>
                <c:pt idx="1">
                  <c:v>1.2999999999999999E-2</c:v>
                </c:pt>
                <c:pt idx="2">
                  <c:v>0.01</c:v>
                </c:pt>
                <c:pt idx="3">
                  <c:v>1.2E-2</c:v>
                </c:pt>
                <c:pt idx="4">
                  <c:v>2.4E-2</c:v>
                </c:pt>
                <c:pt idx="5">
                  <c:v>4.3999999999999997E-2</c:v>
                </c:pt>
                <c:pt idx="6">
                  <c:v>5.3999999999999999E-2</c:v>
                </c:pt>
              </c:numCache>
            </c:numRef>
          </c:yVal>
          <c:smooth val="0"/>
          <c:extLst>
            <c:ext xmlns:c16="http://schemas.microsoft.com/office/drawing/2014/chart" uri="{C3380CC4-5D6E-409C-BE32-E72D297353CC}">
              <c16:uniqueId val="{00000001-E617-4AB5-8D66-2B70C0988C73}"/>
            </c:ext>
          </c:extLst>
        </c:ser>
        <c:dLbls>
          <c:showLegendKey val="0"/>
          <c:showVal val="0"/>
          <c:showCatName val="0"/>
          <c:showSerName val="0"/>
          <c:showPercent val="0"/>
          <c:showBubbleSize val="0"/>
        </c:dLbls>
        <c:axId val="732424320"/>
        <c:axId val="732424712"/>
      </c:scatterChart>
      <c:valAx>
        <c:axId val="732424320"/>
        <c:scaling>
          <c:orientation val="minMax"/>
          <c:max val="1200"/>
          <c:min val="60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X1, Turning Speed (rpm)</a:t>
                </a:r>
              </a:p>
            </c:rich>
          </c:tx>
          <c:layout>
            <c:manualLayout>
              <c:xMode val="edge"/>
              <c:yMode val="edge"/>
              <c:x val="0.34754098360655739"/>
              <c:y val="0.835620273493210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2424712"/>
        <c:crosses val="autoZero"/>
        <c:crossBetween val="midCat"/>
        <c:majorUnit val="100"/>
      </c:valAx>
      <c:valAx>
        <c:axId val="732424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Tolerance (mm)</a:t>
                </a:r>
              </a:p>
            </c:rich>
          </c:tx>
          <c:layout>
            <c:manualLayout>
              <c:xMode val="edge"/>
              <c:yMode val="edge"/>
              <c:x val="5.2459016393442623E-2"/>
              <c:y val="0.26940783087045622"/>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24243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US"/>
              <a:t>Depth of Cut VS Tolerance</a:t>
            </a:r>
          </a:p>
        </c:rich>
      </c:tx>
      <c:layout>
        <c:manualLayout>
          <c:xMode val="edge"/>
          <c:yMode val="edge"/>
          <c:x val="1.5432098765432098E-2"/>
          <c:y val="3.5555555555555556E-2"/>
        </c:manualLayout>
      </c:layout>
      <c:overlay val="0"/>
      <c:spPr>
        <a:noFill/>
        <a:ln w="25400">
          <a:noFill/>
        </a:ln>
      </c:spPr>
    </c:title>
    <c:autoTitleDeleted val="0"/>
    <c:plotArea>
      <c:layout>
        <c:manualLayout>
          <c:layoutTarget val="inner"/>
          <c:xMode val="edge"/>
          <c:yMode val="edge"/>
          <c:x val="0.20987717579685028"/>
          <c:y val="0.18222301312071668"/>
          <c:w val="0.71296511189812373"/>
          <c:h val="0.56000243056610488"/>
        </c:manualLayout>
      </c:layout>
      <c:scatterChart>
        <c:scatterStyle val="lineMarker"/>
        <c:varyColors val="0"/>
        <c:ser>
          <c:idx val="0"/>
          <c:order val="0"/>
          <c:tx>
            <c:strRef>
              <c:f>Experiments!$C$157</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9.1541953333887038E-2"/>
                  <c:y val="-0.19555639232120089"/>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Experiments!$B$158:$B$164</c:f>
              <c:numCache>
                <c:formatCode>0.00</c:formatCode>
                <c:ptCount val="7"/>
                <c:pt idx="0">
                  <c:v>2</c:v>
                </c:pt>
                <c:pt idx="1">
                  <c:v>3</c:v>
                </c:pt>
                <c:pt idx="2">
                  <c:v>4</c:v>
                </c:pt>
                <c:pt idx="3">
                  <c:v>5</c:v>
                </c:pt>
                <c:pt idx="4">
                  <c:v>6</c:v>
                </c:pt>
                <c:pt idx="5">
                  <c:v>7</c:v>
                </c:pt>
                <c:pt idx="6">
                  <c:v>8</c:v>
                </c:pt>
              </c:numCache>
            </c:numRef>
          </c:xVal>
          <c:yVal>
            <c:numRef>
              <c:f>Experiments!$C$158:$C$164</c:f>
              <c:numCache>
                <c:formatCode>0.000</c:formatCode>
                <c:ptCount val="7"/>
                <c:pt idx="0">
                  <c:v>3.1E-2</c:v>
                </c:pt>
                <c:pt idx="1">
                  <c:v>1.4E-2</c:v>
                </c:pt>
                <c:pt idx="2">
                  <c:v>0.01</c:v>
                </c:pt>
                <c:pt idx="3">
                  <c:v>1.2999999999999999E-2</c:v>
                </c:pt>
                <c:pt idx="4">
                  <c:v>2.4E-2</c:v>
                </c:pt>
                <c:pt idx="5">
                  <c:v>3.5999999999999997E-2</c:v>
                </c:pt>
                <c:pt idx="6">
                  <c:v>6.4000000000000001E-2</c:v>
                </c:pt>
              </c:numCache>
            </c:numRef>
          </c:yVal>
          <c:smooth val="0"/>
          <c:extLst>
            <c:ext xmlns:c16="http://schemas.microsoft.com/office/drawing/2014/chart" uri="{C3380CC4-5D6E-409C-BE32-E72D297353CC}">
              <c16:uniqueId val="{00000001-9888-4506-B4E5-B046A164948D}"/>
            </c:ext>
          </c:extLst>
        </c:ser>
        <c:dLbls>
          <c:showLegendKey val="0"/>
          <c:showVal val="0"/>
          <c:showCatName val="0"/>
          <c:showSerName val="0"/>
          <c:showPercent val="0"/>
          <c:showBubbleSize val="0"/>
        </c:dLbls>
        <c:axId val="698302440"/>
        <c:axId val="698302832"/>
      </c:scatterChart>
      <c:valAx>
        <c:axId val="698302440"/>
        <c:scaling>
          <c:orientation val="minMax"/>
          <c:max val="8"/>
          <c:min val="2"/>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X3, Depth of Cut (mm)</a:t>
                </a:r>
              </a:p>
            </c:rich>
          </c:tx>
          <c:layout>
            <c:manualLayout>
              <c:xMode val="edge"/>
              <c:yMode val="edge"/>
              <c:x val="0.37345776222416643"/>
              <c:y val="0.8622259550889471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8302832"/>
        <c:crosses val="autoZero"/>
        <c:crossBetween val="midCat"/>
        <c:majorUnit val="1"/>
      </c:valAx>
      <c:valAx>
        <c:axId val="6983028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Tolerance (mm)</a:t>
                </a:r>
              </a:p>
            </c:rich>
          </c:tx>
          <c:layout>
            <c:manualLayout>
              <c:xMode val="edge"/>
              <c:yMode val="edge"/>
              <c:x val="3.0864197530864196E-2"/>
              <c:y val="0.2577787109944590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83024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4049904030710174E-2"/>
          <c:y val="3.9660056657223795E-2"/>
          <c:w val="0.68905950095969293"/>
          <c:h val="0.84702549575070818"/>
        </c:manualLayout>
      </c:layout>
      <c:surface3DChart>
        <c:wireframe val="0"/>
        <c:ser>
          <c:idx val="0"/>
          <c:order val="0"/>
          <c:spPr>
            <a:solidFill>
              <a:srgbClr val="9999FF"/>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Experiments!$C$233:$I$233</c:f>
              <c:numCache>
                <c:formatCode>0.000</c:formatCode>
                <c:ptCount val="7"/>
                <c:pt idx="0">
                  <c:v>0.11485410102823206</c:v>
                </c:pt>
                <c:pt idx="1">
                  <c:v>6.6862580477892203E-2</c:v>
                </c:pt>
                <c:pt idx="2">
                  <c:v>3.4000000000000002E-2</c:v>
                </c:pt>
                <c:pt idx="3">
                  <c:v>6.6862580477892203E-2</c:v>
                </c:pt>
                <c:pt idx="4">
                  <c:v>0.11485410102823206</c:v>
                </c:pt>
                <c:pt idx="5">
                  <c:v>0.17705867321716712</c:v>
                </c:pt>
                <c:pt idx="6">
                  <c:v>0.25031897074465226</c:v>
                </c:pt>
              </c:numCache>
            </c:numRef>
          </c:val>
          <c:extLst>
            <c:ext xmlns:c16="http://schemas.microsoft.com/office/drawing/2014/chart" uri="{C3380CC4-5D6E-409C-BE32-E72D297353CC}">
              <c16:uniqueId val="{00000000-D5C7-49D0-BFF3-80F0012590DC}"/>
            </c:ext>
          </c:extLst>
        </c:ser>
        <c:ser>
          <c:idx val="1"/>
          <c:order val="1"/>
          <c:spPr>
            <a:solidFill>
              <a:srgbClr val="993366"/>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Experiments!$C$234:$I$234</c:f>
              <c:numCache>
                <c:formatCode>0.000</c:formatCode>
                <c:ptCount val="7"/>
                <c:pt idx="0">
                  <c:v>6.2076003004452027E-2</c:v>
                </c:pt>
                <c:pt idx="1">
                  <c:v>3.0985226976850227E-2</c:v>
                </c:pt>
                <c:pt idx="2">
                  <c:v>1.2999999999999999E-2</c:v>
                </c:pt>
                <c:pt idx="3">
                  <c:v>3.0985226976850227E-2</c:v>
                </c:pt>
                <c:pt idx="4">
                  <c:v>6.2076003004452027E-2</c:v>
                </c:pt>
                <c:pt idx="5">
                  <c:v>0.10822784135864998</c:v>
                </c:pt>
                <c:pt idx="6">
                  <c:v>0.16883838802687412</c:v>
                </c:pt>
              </c:numCache>
            </c:numRef>
          </c:val>
          <c:extLst>
            <c:ext xmlns:c16="http://schemas.microsoft.com/office/drawing/2014/chart" uri="{C3380CC4-5D6E-409C-BE32-E72D297353CC}">
              <c16:uniqueId val="{00000001-D5C7-49D0-BFF3-80F0012590DC}"/>
            </c:ext>
          </c:extLst>
        </c:ser>
        <c:ser>
          <c:idx val="2"/>
          <c:order val="2"/>
          <c:spPr>
            <a:solidFill>
              <a:srgbClr val="FFFFCC"/>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Experiments!$C$235:$I$235</c:f>
              <c:numCache>
                <c:formatCode>0.000</c:formatCode>
                <c:ptCount val="7"/>
                <c:pt idx="0">
                  <c:v>5.2480746024977251E-2</c:v>
                </c:pt>
                <c:pt idx="1">
                  <c:v>2.5118864315095805E-2</c:v>
                </c:pt>
                <c:pt idx="2">
                  <c:v>0.01</c:v>
                </c:pt>
                <c:pt idx="3">
                  <c:v>2.5118864315095805E-2</c:v>
                </c:pt>
                <c:pt idx="4">
                  <c:v>5.2480746024977251E-2</c:v>
                </c:pt>
                <c:pt idx="5">
                  <c:v>9.4623716136579286E-2</c:v>
                </c:pt>
                <c:pt idx="6">
                  <c:v>0.15163519007872883</c:v>
                </c:pt>
              </c:numCache>
            </c:numRef>
          </c:val>
          <c:extLst>
            <c:ext xmlns:c16="http://schemas.microsoft.com/office/drawing/2014/chart" uri="{C3380CC4-5D6E-409C-BE32-E72D297353CC}">
              <c16:uniqueId val="{00000002-D5C7-49D0-BFF3-80F0012590DC}"/>
            </c:ext>
          </c:extLst>
        </c:ser>
        <c:ser>
          <c:idx val="3"/>
          <c:order val="3"/>
          <c:spPr>
            <a:solidFill>
              <a:srgbClr val="CCFFFF"/>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Experiments!$C$236:$I$236</c:f>
              <c:numCache>
                <c:formatCode>0.000</c:formatCode>
                <c:ptCount val="7"/>
                <c:pt idx="0">
                  <c:v>5.8976092876095794E-2</c:v>
                </c:pt>
                <c:pt idx="1">
                  <c:v>2.9063304818009339E-2</c:v>
                </c:pt>
                <c:pt idx="2">
                  <c:v>1.2E-2</c:v>
                </c:pt>
                <c:pt idx="3">
                  <c:v>2.9063304818009339E-2</c:v>
                </c:pt>
                <c:pt idx="4">
                  <c:v>5.8976092876095794E-2</c:v>
                </c:pt>
                <c:pt idx="5">
                  <c:v>0.10388211855449793</c:v>
                </c:pt>
                <c:pt idx="6">
                  <c:v>0.16339269586271668</c:v>
                </c:pt>
              </c:numCache>
            </c:numRef>
          </c:val>
          <c:extLst>
            <c:ext xmlns:c16="http://schemas.microsoft.com/office/drawing/2014/chart" uri="{C3380CC4-5D6E-409C-BE32-E72D297353CC}">
              <c16:uniqueId val="{00000003-D5C7-49D0-BFF3-80F0012590DC}"/>
            </c:ext>
          </c:extLst>
        </c:ser>
        <c:ser>
          <c:idx val="4"/>
          <c:order val="4"/>
          <c:spPr>
            <a:solidFill>
              <a:srgbClr val="660066"/>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Experiments!$C$237:$I$237</c:f>
              <c:numCache>
                <c:formatCode>0.000</c:formatCode>
                <c:ptCount val="7"/>
                <c:pt idx="0">
                  <c:v>9.1904165231643534E-2</c:v>
                </c:pt>
                <c:pt idx="1">
                  <c:v>5.0602152761129983E-2</c:v>
                </c:pt>
                <c:pt idx="2">
                  <c:v>2.4E-2</c:v>
                </c:pt>
                <c:pt idx="3">
                  <c:v>5.0602152761129983E-2</c:v>
                </c:pt>
                <c:pt idx="4">
                  <c:v>9.1904165231643534E-2</c:v>
                </c:pt>
                <c:pt idx="5">
                  <c:v>0.14813857263298458</c:v>
                </c:pt>
                <c:pt idx="6">
                  <c:v>0.21703737323957067</c:v>
                </c:pt>
              </c:numCache>
            </c:numRef>
          </c:val>
          <c:extLst>
            <c:ext xmlns:c16="http://schemas.microsoft.com/office/drawing/2014/chart" uri="{C3380CC4-5D6E-409C-BE32-E72D297353CC}">
              <c16:uniqueId val="{00000004-D5C7-49D0-BFF3-80F0012590DC}"/>
            </c:ext>
          </c:extLst>
        </c:ser>
        <c:ser>
          <c:idx val="5"/>
          <c:order val="5"/>
          <c:spPr>
            <a:solidFill>
              <a:srgbClr val="FF8080"/>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Experiments!$C$238:$I$238</c:f>
              <c:numCache>
                <c:formatCode>0.000</c:formatCode>
                <c:ptCount val="7"/>
                <c:pt idx="0">
                  <c:v>0.11485410102823206</c:v>
                </c:pt>
                <c:pt idx="1">
                  <c:v>6.6862580477892203E-2</c:v>
                </c:pt>
                <c:pt idx="2">
                  <c:v>3.4000000000000002E-2</c:v>
                </c:pt>
                <c:pt idx="3">
                  <c:v>6.6862580477892203E-2</c:v>
                </c:pt>
                <c:pt idx="4">
                  <c:v>0.11485410102823206</c:v>
                </c:pt>
                <c:pt idx="5">
                  <c:v>0.17705867321716712</c:v>
                </c:pt>
                <c:pt idx="6">
                  <c:v>0.25031897074465226</c:v>
                </c:pt>
              </c:numCache>
            </c:numRef>
          </c:val>
          <c:extLst>
            <c:ext xmlns:c16="http://schemas.microsoft.com/office/drawing/2014/chart" uri="{C3380CC4-5D6E-409C-BE32-E72D297353CC}">
              <c16:uniqueId val="{00000005-D5C7-49D0-BFF3-80F0012590DC}"/>
            </c:ext>
          </c:extLst>
        </c:ser>
        <c:ser>
          <c:idx val="6"/>
          <c:order val="6"/>
          <c:spPr>
            <a:solidFill>
              <a:srgbClr val="0066CC"/>
            </a:solidFill>
            <a:ln w="12700">
              <a:solidFill>
                <a:srgbClr val="000000"/>
              </a:solidFill>
              <a:prstDash val="solid"/>
            </a:ln>
            <a:sp3d prstMaterial="flat"/>
          </c:spPr>
          <c:cat>
            <c:strRef>
              <c:f>Experiments!$C$232:$I$232</c:f>
              <c:strCache>
                <c:ptCount val="7"/>
                <c:pt idx="0">
                  <c:v>A</c:v>
                </c:pt>
                <c:pt idx="1">
                  <c:v>B</c:v>
                </c:pt>
                <c:pt idx="2">
                  <c:v>C</c:v>
                </c:pt>
                <c:pt idx="3">
                  <c:v>D</c:v>
                </c:pt>
                <c:pt idx="4">
                  <c:v>E</c:v>
                </c:pt>
                <c:pt idx="5">
                  <c:v>F</c:v>
                </c:pt>
                <c:pt idx="6">
                  <c:v>G</c:v>
                </c:pt>
              </c:strCache>
            </c:strRef>
          </c:cat>
          <c:val>
            <c:numRef>
              <c:f>Experiments!$C$239:$I$239</c:f>
              <c:numCache>
                <c:formatCode>0.000</c:formatCode>
                <c:ptCount val="7"/>
                <c:pt idx="0">
                  <c:v>0.13545957632980293</c:v>
                </c:pt>
                <c:pt idx="1">
                  <c:v>8.2179243904397237E-2</c:v>
                </c:pt>
                <c:pt idx="2">
                  <c:v>4.3999999999999997E-2</c:v>
                </c:pt>
                <c:pt idx="3">
                  <c:v>8.2179243904397237E-2</c:v>
                </c:pt>
                <c:pt idx="4">
                  <c:v>0.13545957632980293</c:v>
                </c:pt>
                <c:pt idx="5">
                  <c:v>0.20204484318102761</c:v>
                </c:pt>
                <c:pt idx="6">
                  <c:v>0.27820069863747948</c:v>
                </c:pt>
              </c:numCache>
            </c:numRef>
          </c:val>
          <c:extLst>
            <c:ext xmlns:c16="http://schemas.microsoft.com/office/drawing/2014/chart" uri="{C3380CC4-5D6E-409C-BE32-E72D297353CC}">
              <c16:uniqueId val="{00000006-D5C7-49D0-BFF3-80F0012590DC}"/>
            </c:ext>
          </c:extLst>
        </c:ser>
        <c:bandFmts>
          <c:bandFmt>
            <c:idx val="0"/>
            <c:spPr>
              <a:solidFill>
                <a:srgbClr val="9999FF"/>
              </a:solidFill>
              <a:ln w="12700">
                <a:solidFill>
                  <a:srgbClr val="000000"/>
                </a:solidFill>
                <a:prstDash val="solid"/>
              </a:ln>
              <a:sp3d prstMaterial="flat"/>
            </c:spPr>
          </c:bandFmt>
          <c:bandFmt>
            <c:idx val="1"/>
            <c:spPr>
              <a:solidFill>
                <a:srgbClr val="993366"/>
              </a:solidFill>
              <a:ln w="12700">
                <a:solidFill>
                  <a:srgbClr val="000000"/>
                </a:solidFill>
                <a:prstDash val="solid"/>
              </a:ln>
              <a:sp3d prstMaterial="flat"/>
            </c:spPr>
          </c:bandFmt>
          <c:bandFmt>
            <c:idx val="2"/>
            <c:spPr>
              <a:solidFill>
                <a:srgbClr val="FFFFCC"/>
              </a:solidFill>
              <a:ln w="12700">
                <a:solidFill>
                  <a:srgbClr val="000000"/>
                </a:solidFill>
                <a:prstDash val="solid"/>
              </a:ln>
              <a:sp3d prstMaterial="flat"/>
            </c:spPr>
          </c:bandFmt>
          <c:bandFmt>
            <c:idx val="3"/>
            <c:spPr>
              <a:solidFill>
                <a:srgbClr val="CCFFFF"/>
              </a:solidFill>
              <a:ln w="12700">
                <a:solidFill>
                  <a:srgbClr val="000000"/>
                </a:solidFill>
                <a:prstDash val="solid"/>
              </a:ln>
              <a:sp3d prstMaterial="flat"/>
            </c:spPr>
          </c:bandFmt>
          <c:bandFmt>
            <c:idx val="4"/>
            <c:spPr>
              <a:solidFill>
                <a:srgbClr val="660066"/>
              </a:solidFill>
              <a:ln w="12700">
                <a:solidFill>
                  <a:srgbClr val="000000"/>
                </a:solidFill>
                <a:prstDash val="solid"/>
              </a:ln>
              <a:sp3d prstMaterial="flat"/>
            </c:spPr>
          </c:bandFmt>
          <c:bandFmt>
            <c:idx val="5"/>
            <c:spPr>
              <a:solidFill>
                <a:srgbClr val="FF8080"/>
              </a:solidFill>
              <a:ln w="12700">
                <a:solidFill>
                  <a:srgbClr val="000000"/>
                </a:solidFill>
                <a:prstDash val="solid"/>
              </a:ln>
              <a:sp3d prstMaterial="flat"/>
            </c:spPr>
          </c:bandFmt>
        </c:bandFmts>
        <c:axId val="698304008"/>
        <c:axId val="733733824"/>
        <c:axId val="782534168"/>
      </c:surface3DChart>
      <c:catAx>
        <c:axId val="6983040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733733824"/>
        <c:crosses val="autoZero"/>
        <c:auto val="1"/>
        <c:lblAlgn val="ctr"/>
        <c:lblOffset val="100"/>
        <c:tickLblSkip val="1"/>
        <c:tickMarkSkip val="1"/>
        <c:noMultiLvlLbl val="1"/>
      </c:catAx>
      <c:valAx>
        <c:axId val="733733824"/>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98304008"/>
        <c:crosses val="autoZero"/>
        <c:crossBetween val="between"/>
      </c:valAx>
      <c:serAx>
        <c:axId val="7825341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733733824"/>
        <c:crosses val="autoZero"/>
        <c:tickLblSkip val="2"/>
        <c:tickMarkSkip val="1"/>
      </c:serAx>
      <c:spPr>
        <a:noFill/>
        <a:ln w="25400">
          <a:noFill/>
        </a:ln>
      </c:spPr>
    </c:plotArea>
    <c:legend>
      <c:legendPos val="r"/>
      <c:legendEntry>
        <c:idx val="0"/>
        <c:txPr>
          <a:bodyPr/>
          <a:lstStyle/>
          <a:p>
            <a:pPr rtl="0">
              <a:defRPr sz="715" b="0" i="0" u="none" strike="noStrike" baseline="0">
                <a:solidFill>
                  <a:srgbClr val="000000"/>
                </a:solidFill>
                <a:latin typeface="Arial"/>
                <a:ea typeface="Arial"/>
                <a:cs typeface="Arial"/>
              </a:defRPr>
            </a:pPr>
            <a:endParaRPr lang="en-US"/>
          </a:p>
        </c:txPr>
      </c:legendEntry>
      <c:legendEntry>
        <c:idx val="1"/>
        <c:txPr>
          <a:bodyPr/>
          <a:lstStyle/>
          <a:p>
            <a:pPr rtl="0">
              <a:defRPr sz="715" b="0" i="0" u="none" strike="noStrike" baseline="0">
                <a:solidFill>
                  <a:srgbClr val="000000"/>
                </a:solidFill>
                <a:latin typeface="Arial"/>
                <a:ea typeface="Arial"/>
                <a:cs typeface="Arial"/>
              </a:defRPr>
            </a:pPr>
            <a:endParaRPr lang="en-US"/>
          </a:p>
        </c:txPr>
      </c:legendEntry>
      <c:layout>
        <c:manualLayout>
          <c:xMode val="edge"/>
          <c:yMode val="edge"/>
          <c:x val="0.8387715930902111"/>
          <c:y val="0.33994334277620397"/>
          <c:w val="0.14587332053742808"/>
          <c:h val="0.32577903682719545"/>
        </c:manualLayout>
      </c:layout>
      <c:overlay val="0"/>
      <c:spPr>
        <a:solidFill>
          <a:srgbClr val="FFFFFF"/>
        </a:solidFill>
        <a:ln w="3175">
          <a:solidFill>
            <a:srgbClr val="000000"/>
          </a:solidFill>
          <a:prstDash val="solid"/>
        </a:ln>
      </c:spPr>
      <c:txPr>
        <a:bodyPr/>
        <a:lstStyle/>
        <a:p>
          <a:pPr rtl="0">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Min, Mean, Max: Speed VS Tol</a:t>
            </a:r>
          </a:p>
        </c:rich>
      </c:tx>
      <c:layout>
        <c:manualLayout>
          <c:xMode val="edge"/>
          <c:yMode val="edge"/>
          <c:x val="1.3698630136986301E-2"/>
          <c:y val="2.1551724137931036E-2"/>
        </c:manualLayout>
      </c:layout>
      <c:overlay val="0"/>
      <c:spPr>
        <a:noFill/>
        <a:ln w="25400">
          <a:noFill/>
        </a:ln>
      </c:spPr>
    </c:title>
    <c:autoTitleDeleted val="0"/>
    <c:plotArea>
      <c:layout>
        <c:manualLayout>
          <c:layoutTarget val="inner"/>
          <c:xMode val="edge"/>
          <c:yMode val="edge"/>
          <c:x val="0.2"/>
          <c:y val="0.24569017226682943"/>
          <c:w val="0.72328767123287674"/>
          <c:h val="0.48706999063424078"/>
        </c:manualLayout>
      </c:layout>
      <c:scatterChart>
        <c:scatterStyle val="lineMarker"/>
        <c:varyColors val="0"/>
        <c:ser>
          <c:idx val="0"/>
          <c:order val="0"/>
          <c:tx>
            <c:strRef>
              <c:f>Experiments!$C$375</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8.9388127853881283E-2"/>
                  <c:y val="-0.21982791173089131"/>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Experiments!$B$376:$B$378</c:f>
              <c:numCache>
                <c:formatCode>General</c:formatCode>
                <c:ptCount val="3"/>
                <c:pt idx="0">
                  <c:v>600</c:v>
                </c:pt>
                <c:pt idx="1">
                  <c:v>900</c:v>
                </c:pt>
                <c:pt idx="2">
                  <c:v>1200</c:v>
                </c:pt>
              </c:numCache>
            </c:numRef>
          </c:xVal>
          <c:yVal>
            <c:numRef>
              <c:f>Experiments!$C$376:$C$378</c:f>
              <c:numCache>
                <c:formatCode>0.000</c:formatCode>
                <c:ptCount val="3"/>
                <c:pt idx="0">
                  <c:v>3.4000000000000002E-2</c:v>
                </c:pt>
                <c:pt idx="1">
                  <c:v>1.2E-2</c:v>
                </c:pt>
                <c:pt idx="2">
                  <c:v>5.3999999999999999E-2</c:v>
                </c:pt>
              </c:numCache>
            </c:numRef>
          </c:yVal>
          <c:smooth val="0"/>
          <c:extLst>
            <c:ext xmlns:c16="http://schemas.microsoft.com/office/drawing/2014/chart" uri="{C3380CC4-5D6E-409C-BE32-E72D297353CC}">
              <c16:uniqueId val="{00000001-5FA4-488C-8D67-4A946151D717}"/>
            </c:ext>
          </c:extLst>
        </c:ser>
        <c:dLbls>
          <c:showLegendKey val="0"/>
          <c:showVal val="0"/>
          <c:showCatName val="0"/>
          <c:showSerName val="0"/>
          <c:showPercent val="0"/>
          <c:showBubbleSize val="0"/>
        </c:dLbls>
        <c:axId val="733734608"/>
        <c:axId val="733735000"/>
      </c:scatterChart>
      <c:valAx>
        <c:axId val="733734608"/>
        <c:scaling>
          <c:orientation val="minMax"/>
          <c:max val="1200"/>
          <c:min val="60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Speed (rpm)</a:t>
                </a:r>
              </a:p>
            </c:rich>
          </c:tx>
          <c:layout>
            <c:manualLayout>
              <c:xMode val="edge"/>
              <c:yMode val="edge"/>
              <c:x val="0.46301369863013697"/>
              <c:y val="0.849139741153045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3735000"/>
        <c:crosses val="autoZero"/>
        <c:crossBetween val="midCat"/>
        <c:majorUnit val="100"/>
      </c:valAx>
      <c:valAx>
        <c:axId val="733735000"/>
        <c:scaling>
          <c:orientation val="minMax"/>
          <c:max val="5.5E-2"/>
          <c:min val="5.0000000000000001E-3"/>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 (mm)</a:t>
                </a:r>
              </a:p>
            </c:rich>
          </c:tx>
          <c:layout>
            <c:manualLayout>
              <c:xMode val="edge"/>
              <c:yMode val="edge"/>
              <c:x val="4.1095890410958902E-2"/>
              <c:y val="0.37069056023169511"/>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37346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Min, Mean, Max: Speed VS Tol</a:t>
            </a:r>
          </a:p>
        </c:rich>
      </c:tx>
      <c:layout>
        <c:manualLayout>
          <c:xMode val="edge"/>
          <c:yMode val="edge"/>
          <c:x val="1.3812154696132596E-2"/>
          <c:y val="2.1201413427561839E-2"/>
        </c:manualLayout>
      </c:layout>
      <c:overlay val="0"/>
      <c:spPr>
        <a:noFill/>
        <a:ln w="25400">
          <a:noFill/>
        </a:ln>
      </c:spPr>
    </c:title>
    <c:autoTitleDeleted val="0"/>
    <c:plotArea>
      <c:layout>
        <c:manualLayout>
          <c:layoutTarget val="inner"/>
          <c:xMode val="edge"/>
          <c:yMode val="edge"/>
          <c:x val="0.20441988950276244"/>
          <c:y val="0.19434662507354425"/>
          <c:w val="0.71823204419889508"/>
          <c:h val="0.58303987522063272"/>
        </c:manualLayout>
      </c:layout>
      <c:scatterChart>
        <c:scatterStyle val="lineMarker"/>
        <c:varyColors val="0"/>
        <c:ser>
          <c:idx val="0"/>
          <c:order val="0"/>
          <c:tx>
            <c:strRef>
              <c:f>Experiments!$C$344</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1.7605893186003696E-2"/>
                  <c:y val="-0.15194371194101863"/>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Experiments!$B$345:$B$347</c:f>
              <c:numCache>
                <c:formatCode>General</c:formatCode>
                <c:ptCount val="3"/>
                <c:pt idx="0">
                  <c:v>600</c:v>
                </c:pt>
                <c:pt idx="1">
                  <c:v>900</c:v>
                </c:pt>
                <c:pt idx="2">
                  <c:v>1200</c:v>
                </c:pt>
              </c:numCache>
            </c:numRef>
          </c:xVal>
          <c:yVal>
            <c:numRef>
              <c:f>Experiments!$C$345:$C$347</c:f>
              <c:numCache>
                <c:formatCode>0.000</c:formatCode>
                <c:ptCount val="3"/>
                <c:pt idx="0">
                  <c:v>0.12</c:v>
                </c:pt>
                <c:pt idx="1">
                  <c:v>0.09</c:v>
                </c:pt>
                <c:pt idx="2">
                  <c:v>0.14000000000000001</c:v>
                </c:pt>
              </c:numCache>
            </c:numRef>
          </c:yVal>
          <c:smooth val="0"/>
          <c:extLst>
            <c:ext xmlns:c16="http://schemas.microsoft.com/office/drawing/2014/chart" uri="{C3380CC4-5D6E-409C-BE32-E72D297353CC}">
              <c16:uniqueId val="{00000001-92B7-4545-A454-38BC92CF05F3}"/>
            </c:ext>
          </c:extLst>
        </c:ser>
        <c:dLbls>
          <c:showLegendKey val="0"/>
          <c:showVal val="0"/>
          <c:showCatName val="0"/>
          <c:showSerName val="0"/>
          <c:showPercent val="0"/>
          <c:showBubbleSize val="0"/>
        </c:dLbls>
        <c:axId val="732425104"/>
        <c:axId val="626760520"/>
      </c:scatterChart>
      <c:valAx>
        <c:axId val="732425104"/>
        <c:scaling>
          <c:orientation val="minMax"/>
          <c:max val="1200"/>
          <c:min val="60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Speed (rpm)</a:t>
                </a:r>
              </a:p>
            </c:rich>
          </c:tx>
          <c:layout>
            <c:manualLayout>
              <c:xMode val="edge"/>
              <c:yMode val="edge"/>
              <c:x val="0.46408839779005523"/>
              <c:y val="0.872793003348079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6760520"/>
        <c:crosses val="autoZero"/>
        <c:crossBetween val="midCat"/>
        <c:majorUnit val="100"/>
      </c:valAx>
      <c:valAx>
        <c:axId val="626760520"/>
        <c:scaling>
          <c:orientation val="minMax"/>
          <c:min val="7.0000000000000007E-2"/>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 (mm)</a:t>
                </a:r>
              </a:p>
            </c:rich>
          </c:tx>
          <c:layout>
            <c:manualLayout>
              <c:xMode val="edge"/>
              <c:yMode val="edge"/>
              <c:x val="4.4198895027624308E-2"/>
              <c:y val="0.3886933214620256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24251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Min, Mean, Max: Speed VS Tol</a:t>
            </a:r>
          </a:p>
        </c:rich>
      </c:tx>
      <c:layout>
        <c:manualLayout>
          <c:xMode val="edge"/>
          <c:yMode val="edge"/>
          <c:x val="0.22067068432088446"/>
          <c:y val="3.9840637450199202E-2"/>
        </c:manualLayout>
      </c:layout>
      <c:overlay val="0"/>
      <c:spPr>
        <a:noFill/>
        <a:ln w="25400">
          <a:noFill/>
        </a:ln>
      </c:spPr>
    </c:title>
    <c:autoTitleDeleted val="0"/>
    <c:plotArea>
      <c:layout>
        <c:manualLayout>
          <c:layoutTarget val="inner"/>
          <c:xMode val="edge"/>
          <c:yMode val="edge"/>
          <c:x val="0.20670419254128913"/>
          <c:y val="0.23107569721115537"/>
          <c:w val="0.7150847741968922"/>
          <c:h val="0.51792828685258963"/>
        </c:manualLayout>
      </c:layout>
      <c:scatterChart>
        <c:scatterStyle val="lineMarker"/>
        <c:varyColors val="0"/>
        <c:ser>
          <c:idx val="0"/>
          <c:order val="0"/>
          <c:tx>
            <c:strRef>
              <c:f>Experiments!$C$396</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0.10737496419767334"/>
                  <c:y val="-0.15139442231075698"/>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Experiments!$B$397:$B$399</c:f>
              <c:numCache>
                <c:formatCode>General</c:formatCode>
                <c:ptCount val="3"/>
                <c:pt idx="0">
                  <c:v>600</c:v>
                </c:pt>
                <c:pt idx="1">
                  <c:v>900</c:v>
                </c:pt>
                <c:pt idx="2">
                  <c:v>1200</c:v>
                </c:pt>
              </c:numCache>
            </c:numRef>
          </c:xVal>
          <c:yVal>
            <c:numRef>
              <c:f>Experiments!$C$397:$C$399</c:f>
              <c:numCache>
                <c:formatCode>0.000</c:formatCode>
                <c:ptCount val="3"/>
                <c:pt idx="0">
                  <c:v>0.12</c:v>
                </c:pt>
                <c:pt idx="1">
                  <c:v>8.4000000000000005E-2</c:v>
                </c:pt>
                <c:pt idx="2">
                  <c:v>0.18</c:v>
                </c:pt>
              </c:numCache>
            </c:numRef>
          </c:yVal>
          <c:smooth val="0"/>
          <c:extLst>
            <c:ext xmlns:c16="http://schemas.microsoft.com/office/drawing/2014/chart" uri="{C3380CC4-5D6E-409C-BE32-E72D297353CC}">
              <c16:uniqueId val="{00000001-B3E5-4CDD-AA09-5885C49E3E74}"/>
            </c:ext>
          </c:extLst>
        </c:ser>
        <c:dLbls>
          <c:showLegendKey val="0"/>
          <c:showVal val="0"/>
          <c:showCatName val="0"/>
          <c:showSerName val="0"/>
          <c:showPercent val="0"/>
          <c:showBubbleSize val="0"/>
        </c:dLbls>
        <c:axId val="626761304"/>
        <c:axId val="626761696"/>
      </c:scatterChart>
      <c:valAx>
        <c:axId val="626761304"/>
        <c:scaling>
          <c:orientation val="minMax"/>
          <c:max val="1200"/>
          <c:min val="60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Speed (rpm)</a:t>
                </a:r>
              </a:p>
            </c:rich>
          </c:tx>
          <c:layout>
            <c:manualLayout>
              <c:xMode val="edge"/>
              <c:yMode val="edge"/>
              <c:x val="0.4636877373568527"/>
              <c:y val="0.856573705179282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6761696"/>
        <c:crosses val="autoZero"/>
        <c:crossBetween val="midCat"/>
        <c:majorUnit val="100"/>
      </c:valAx>
      <c:valAx>
        <c:axId val="626761696"/>
        <c:scaling>
          <c:orientation val="minMax"/>
          <c:min val="7.0000000000000007E-2"/>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 (mm)</a:t>
                </a:r>
              </a:p>
            </c:rich>
          </c:tx>
          <c:layout>
            <c:manualLayout>
              <c:xMode val="edge"/>
              <c:yMode val="edge"/>
              <c:x val="4.4692737430167599E-2"/>
              <c:y val="0.3824701195219123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67613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X1min, X2min, &amp; X3min</a:t>
            </a:r>
          </a:p>
        </c:rich>
      </c:tx>
      <c:layout>
        <c:manualLayout>
          <c:xMode val="edge"/>
          <c:yMode val="edge"/>
          <c:x val="1.7543859649122806E-2"/>
          <c:y val="3.1128404669260701E-2"/>
        </c:manualLayout>
      </c:layout>
      <c:overlay val="0"/>
      <c:spPr>
        <a:noFill/>
        <a:ln w="25400">
          <a:noFill/>
        </a:ln>
      </c:spPr>
    </c:title>
    <c:autoTitleDeleted val="0"/>
    <c:plotArea>
      <c:layout>
        <c:manualLayout>
          <c:layoutTarget val="inner"/>
          <c:xMode val="edge"/>
          <c:yMode val="edge"/>
          <c:x val="0.21637488685263287"/>
          <c:y val="0.20622568093385213"/>
          <c:w val="0.72807225440953494"/>
          <c:h val="0.5486381322957198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3.1753005930464817E-2"/>
                  <c:y val="-0.21906635211454598"/>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strRef>
              <c:f>Experiments!$B$430:$B$432</c:f>
              <c:strCache>
                <c:ptCount val="3"/>
                <c:pt idx="0">
                  <c:v>1B</c:v>
                </c:pt>
                <c:pt idx="1">
                  <c:v>2B</c:v>
                </c:pt>
                <c:pt idx="2">
                  <c:v>3B</c:v>
                </c:pt>
              </c:strCache>
            </c:strRef>
          </c:xVal>
          <c:yVal>
            <c:numRef>
              <c:f>Experiments!$C$430:$C$432</c:f>
              <c:numCache>
                <c:formatCode>0.000</c:formatCode>
                <c:ptCount val="3"/>
                <c:pt idx="0">
                  <c:v>0.09</c:v>
                </c:pt>
                <c:pt idx="1">
                  <c:v>1.2E-2</c:v>
                </c:pt>
                <c:pt idx="2">
                  <c:v>8.4000000000000005E-2</c:v>
                </c:pt>
              </c:numCache>
            </c:numRef>
          </c:yVal>
          <c:smooth val="0"/>
          <c:extLst>
            <c:ext xmlns:c16="http://schemas.microsoft.com/office/drawing/2014/chart" uri="{C3380CC4-5D6E-409C-BE32-E72D297353CC}">
              <c16:uniqueId val="{00000001-DEF1-4D6F-ACF8-CFF899BAD00B}"/>
            </c:ext>
          </c:extLst>
        </c:ser>
        <c:dLbls>
          <c:showLegendKey val="0"/>
          <c:showVal val="0"/>
          <c:showCatName val="0"/>
          <c:showSerName val="0"/>
          <c:showPercent val="0"/>
          <c:showBubbleSize val="0"/>
        </c:dLbls>
        <c:axId val="696935808"/>
        <c:axId val="696936200"/>
      </c:scatterChart>
      <c:valAx>
        <c:axId val="696935808"/>
        <c:scaling>
          <c:orientation val="minMax"/>
          <c:max val="3"/>
          <c:min val="1"/>
        </c:scaling>
        <c:delete val="0"/>
        <c:axPos val="b"/>
        <c:title>
          <c:tx>
            <c:rich>
              <a:bodyPr/>
              <a:lstStyle/>
              <a:p>
                <a:pPr>
                  <a:defRPr sz="800" b="1" i="0" u="none" strike="noStrike" baseline="0">
                    <a:solidFill>
                      <a:srgbClr val="000000"/>
                    </a:solidFill>
                    <a:latin typeface="Arial"/>
                    <a:ea typeface="Arial"/>
                    <a:cs typeface="Arial"/>
                  </a:defRPr>
                </a:pPr>
                <a:r>
                  <a:rPr lang="en-US"/>
                  <a:t>Speed (rpm)</a:t>
                </a:r>
              </a:p>
            </c:rich>
          </c:tx>
          <c:layout>
            <c:manualLayout>
              <c:xMode val="edge"/>
              <c:yMode val="edge"/>
              <c:x val="0.47368543844300165"/>
              <c:y val="0.85992217898832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6936200"/>
        <c:crosses val="autoZero"/>
        <c:crossBetween val="midCat"/>
        <c:majorUnit val="1"/>
      </c:valAx>
      <c:valAx>
        <c:axId val="6969362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Tolerance (mm)</a:t>
                </a:r>
              </a:p>
            </c:rich>
          </c:tx>
          <c:layout>
            <c:manualLayout>
              <c:xMode val="edge"/>
              <c:yMode val="edge"/>
              <c:x val="4.6783625730994149E-2"/>
              <c:y val="0.2996108949416342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69358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Three Point Graph</a:t>
            </a:r>
          </a:p>
        </c:rich>
      </c:tx>
      <c:layout>
        <c:manualLayout>
          <c:xMode val="edge"/>
          <c:yMode val="edge"/>
          <c:x val="0.34422726570943341"/>
          <c:y val="2.8846153846153848E-2"/>
        </c:manualLayout>
      </c:layout>
      <c:overlay val="0"/>
      <c:spPr>
        <a:noFill/>
        <a:ln w="25400">
          <a:noFill/>
        </a:ln>
      </c:spPr>
    </c:title>
    <c:autoTitleDeleted val="0"/>
    <c:plotArea>
      <c:layout>
        <c:manualLayout>
          <c:layoutTarget val="inner"/>
          <c:xMode val="edge"/>
          <c:yMode val="edge"/>
          <c:x val="0.1917215408018893"/>
          <c:y val="0.1461539833927879"/>
          <c:w val="0.5751646224056679"/>
          <c:h val="0.7173083658619721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Experiments!$C$453:$E$453</c:f>
              <c:numCache>
                <c:formatCode>0.000</c:formatCode>
                <c:ptCount val="3"/>
                <c:pt idx="0">
                  <c:v>0.12</c:v>
                </c:pt>
                <c:pt idx="1">
                  <c:v>3.4000000000000002E-2</c:v>
                </c:pt>
                <c:pt idx="2">
                  <c:v>0.12</c:v>
                </c:pt>
              </c:numCache>
            </c:numRef>
          </c:val>
          <c:smooth val="0"/>
          <c:extLst>
            <c:ext xmlns:c16="http://schemas.microsoft.com/office/drawing/2014/chart" uri="{C3380CC4-5D6E-409C-BE32-E72D297353CC}">
              <c16:uniqueId val="{00000000-A015-4FEF-BC3D-618384949F5C}"/>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Experiments!$C$454:$E$454</c:f>
              <c:numCache>
                <c:formatCode>0.000</c:formatCode>
                <c:ptCount val="3"/>
                <c:pt idx="0">
                  <c:v>0.09</c:v>
                </c:pt>
                <c:pt idx="1">
                  <c:v>1.2E-2</c:v>
                </c:pt>
                <c:pt idx="2">
                  <c:v>8.4000000000000005E-2</c:v>
                </c:pt>
              </c:numCache>
            </c:numRef>
          </c:val>
          <c:smooth val="0"/>
          <c:extLst>
            <c:ext xmlns:c16="http://schemas.microsoft.com/office/drawing/2014/chart" uri="{C3380CC4-5D6E-409C-BE32-E72D297353CC}">
              <c16:uniqueId val="{00000001-A015-4FEF-BC3D-618384949F5C}"/>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Experiments!$C$455:$E$455</c:f>
              <c:numCache>
                <c:formatCode>0.000</c:formatCode>
                <c:ptCount val="3"/>
                <c:pt idx="0">
                  <c:v>0.14000000000000001</c:v>
                </c:pt>
                <c:pt idx="1">
                  <c:v>5.3999999999999999E-2</c:v>
                </c:pt>
                <c:pt idx="2">
                  <c:v>0.18</c:v>
                </c:pt>
              </c:numCache>
            </c:numRef>
          </c:val>
          <c:smooth val="0"/>
          <c:extLst>
            <c:ext xmlns:c16="http://schemas.microsoft.com/office/drawing/2014/chart" uri="{C3380CC4-5D6E-409C-BE32-E72D297353CC}">
              <c16:uniqueId val="{00000002-A015-4FEF-BC3D-618384949F5C}"/>
            </c:ext>
          </c:extLst>
        </c:ser>
        <c:dLbls>
          <c:showLegendKey val="0"/>
          <c:showVal val="0"/>
          <c:showCatName val="0"/>
          <c:showSerName val="0"/>
          <c:showPercent val="0"/>
          <c:showBubbleSize val="0"/>
        </c:dLbls>
        <c:marker val="1"/>
        <c:smooth val="0"/>
        <c:axId val="696937376"/>
        <c:axId val="725733016"/>
      </c:lineChart>
      <c:catAx>
        <c:axId val="69693737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Min, Mean, &amp; Max X2 &amp; X3</a:t>
                </a:r>
              </a:p>
            </c:rich>
          </c:tx>
          <c:layout>
            <c:manualLayout>
              <c:xMode val="edge"/>
              <c:yMode val="edge"/>
              <c:x val="0.27886778858525041"/>
              <c:y val="0.925000807591358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725733016"/>
        <c:crosses val="autoZero"/>
        <c:auto val="1"/>
        <c:lblAlgn val="ctr"/>
        <c:lblOffset val="100"/>
        <c:tickLblSkip val="1"/>
        <c:tickMarkSkip val="1"/>
        <c:noMultiLvlLbl val="0"/>
      </c:catAx>
      <c:valAx>
        <c:axId val="72573301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Tolerance</a:t>
                </a:r>
              </a:p>
            </c:rich>
          </c:tx>
          <c:layout>
            <c:manualLayout>
              <c:xMode val="edge"/>
              <c:yMode val="edge"/>
              <c:x val="3.4858387799564274E-2"/>
              <c:y val="0.4326927114879870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696937376"/>
        <c:crosses val="autoZero"/>
        <c:crossBetween val="between"/>
        <c:majorUnit val="0.01"/>
      </c:valAx>
      <c:spPr>
        <a:solidFill>
          <a:srgbClr val="C0C0C0"/>
        </a:solidFill>
        <a:ln w="12700">
          <a:solidFill>
            <a:srgbClr val="808080"/>
          </a:solidFill>
          <a:prstDash val="solid"/>
        </a:ln>
      </c:spPr>
    </c:plotArea>
    <c:legend>
      <c:legendPos val="r"/>
      <c:layout>
        <c:manualLayout>
          <c:xMode val="edge"/>
          <c:yMode val="edge"/>
          <c:x val="0.79085127430966551"/>
          <c:y val="0.44038501918029477"/>
          <c:w val="0.19172159035676095"/>
          <c:h val="0.12884635574399356"/>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SPRING FORCE VS EXTENSION</a:t>
            </a:r>
          </a:p>
        </c:rich>
      </c:tx>
      <c:layout>
        <c:manualLayout>
          <c:xMode val="edge"/>
          <c:yMode val="edge"/>
          <c:x val="0.13087956030036121"/>
          <c:y val="1.5527950310559006E-2"/>
        </c:manualLayout>
      </c:layout>
      <c:overlay val="0"/>
      <c:spPr>
        <a:noFill/>
        <a:ln w="25400">
          <a:noFill/>
        </a:ln>
      </c:spPr>
    </c:title>
    <c:autoTitleDeleted val="0"/>
    <c:plotArea>
      <c:layout>
        <c:manualLayout>
          <c:layoutTarget val="inner"/>
          <c:xMode val="edge"/>
          <c:yMode val="edge"/>
          <c:x val="0.14110457627287887"/>
          <c:y val="9.9379032686081684E-2"/>
          <c:w val="0.80163759273867419"/>
          <c:h val="0.69565322880257185"/>
        </c:manualLayout>
      </c:layout>
      <c:scatterChart>
        <c:scatterStyle val="lineMarker"/>
        <c:varyColors val="0"/>
        <c:ser>
          <c:idx val="0"/>
          <c:order val="0"/>
          <c:tx>
            <c:strRef>
              <c:f>'F Distribution'!$C$312</c:f>
              <c:strCache>
                <c:ptCount val="1"/>
                <c:pt idx="0">
                  <c:v>Force</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Mode val="edge"/>
                  <c:yMode val="edge"/>
                  <c:x val="0.70552288136439434"/>
                  <c:y val="1.5527973857200264E-2"/>
                </c:manualLayout>
              </c:layout>
              <c:numFmt formatCode="General"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trendlineLbl>
          </c:trendline>
          <c:xVal>
            <c:numRef>
              <c:f>'F Distribution'!$B$313:$B$319</c:f>
              <c:numCache>
                <c:formatCode>0.00</c:formatCode>
                <c:ptCount val="7"/>
                <c:pt idx="0">
                  <c:v>0</c:v>
                </c:pt>
                <c:pt idx="1">
                  <c:v>0.5</c:v>
                </c:pt>
                <c:pt idx="2">
                  <c:v>1</c:v>
                </c:pt>
                <c:pt idx="3">
                  <c:v>1.5</c:v>
                </c:pt>
                <c:pt idx="4">
                  <c:v>2</c:v>
                </c:pt>
                <c:pt idx="5">
                  <c:v>2.5</c:v>
                </c:pt>
                <c:pt idx="6">
                  <c:v>3</c:v>
                </c:pt>
              </c:numCache>
            </c:numRef>
          </c:xVal>
          <c:yVal>
            <c:numRef>
              <c:f>'F Distribution'!$C$313:$C$319</c:f>
              <c:numCache>
                <c:formatCode>0.00</c:formatCode>
                <c:ptCount val="7"/>
                <c:pt idx="0">
                  <c:v>0.3</c:v>
                </c:pt>
                <c:pt idx="1">
                  <c:v>2.2000000000000002</c:v>
                </c:pt>
                <c:pt idx="2">
                  <c:v>3.8</c:v>
                </c:pt>
                <c:pt idx="3">
                  <c:v>6.4</c:v>
                </c:pt>
                <c:pt idx="4">
                  <c:v>7.5</c:v>
                </c:pt>
                <c:pt idx="5">
                  <c:v>10.5</c:v>
                </c:pt>
                <c:pt idx="6">
                  <c:v>11.7</c:v>
                </c:pt>
              </c:numCache>
            </c:numRef>
          </c:yVal>
          <c:smooth val="0"/>
          <c:extLst>
            <c:ext xmlns:c16="http://schemas.microsoft.com/office/drawing/2014/chart" uri="{C3380CC4-5D6E-409C-BE32-E72D297353CC}">
              <c16:uniqueId val="{00000001-4B74-490A-AB5B-8F2ECD94FDE0}"/>
            </c:ext>
          </c:extLst>
        </c:ser>
        <c:dLbls>
          <c:showLegendKey val="0"/>
          <c:showVal val="0"/>
          <c:showCatName val="0"/>
          <c:showSerName val="0"/>
          <c:showPercent val="0"/>
          <c:showBubbleSize val="0"/>
        </c:dLbls>
        <c:axId val="727916016"/>
        <c:axId val="727916408"/>
      </c:scatterChart>
      <c:valAx>
        <c:axId val="727916016"/>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EXTENSION (IN)</a:t>
                </a:r>
              </a:p>
            </c:rich>
          </c:tx>
          <c:layout>
            <c:manualLayout>
              <c:xMode val="edge"/>
              <c:yMode val="edge"/>
              <c:x val="0.43762867064929761"/>
              <c:y val="0.903728012259337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27916408"/>
        <c:crosses val="autoZero"/>
        <c:crossBetween val="midCat"/>
      </c:valAx>
      <c:valAx>
        <c:axId val="727916408"/>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SPRING FORCE (LBS)</a:t>
                </a:r>
              </a:p>
            </c:rich>
          </c:tx>
          <c:layout>
            <c:manualLayout>
              <c:xMode val="edge"/>
              <c:yMode val="edge"/>
              <c:x val="1.0224948875255624E-2"/>
              <c:y val="0.229813990642474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279160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506550218340609"/>
          <c:y val="3.9840637450199202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353711790393013"/>
          <c:y val="0.22310756972111553"/>
          <c:w val="0.71834061135371174"/>
          <c:h val="0.61354581673306774"/>
        </c:manualLayout>
      </c:layout>
      <c:scatterChart>
        <c:scatterStyle val="lineMarker"/>
        <c:varyColors val="0"/>
        <c:ser>
          <c:idx val="0"/>
          <c:order val="0"/>
          <c:tx>
            <c:strRef>
              <c:f>'F Distribution'!$C$312</c:f>
              <c:strCache>
                <c:ptCount val="1"/>
                <c:pt idx="0">
                  <c:v>Force</c:v>
                </c:pt>
              </c:strCache>
            </c:strRef>
          </c:tx>
          <c:spPr>
            <a:ln w="28575">
              <a:noFill/>
            </a:ln>
          </c:spPr>
          <c:marker>
            <c:symbol val="diamond"/>
            <c:size val="5"/>
            <c:spPr>
              <a:solidFill>
                <a:srgbClr val="000080"/>
              </a:solidFill>
              <a:ln>
                <a:solidFill>
                  <a:srgbClr val="000080"/>
                </a:solidFill>
                <a:prstDash val="solid"/>
              </a:ln>
            </c:spPr>
          </c:marker>
          <c:xVal>
            <c:numRef>
              <c:f>'F Distribution'!$B$313:$B$319</c:f>
              <c:numCache>
                <c:formatCode>0.00</c:formatCode>
                <c:ptCount val="7"/>
                <c:pt idx="0">
                  <c:v>0</c:v>
                </c:pt>
                <c:pt idx="1">
                  <c:v>0.5</c:v>
                </c:pt>
                <c:pt idx="2">
                  <c:v>1</c:v>
                </c:pt>
                <c:pt idx="3">
                  <c:v>1.5</c:v>
                </c:pt>
                <c:pt idx="4">
                  <c:v>2</c:v>
                </c:pt>
                <c:pt idx="5">
                  <c:v>2.5</c:v>
                </c:pt>
                <c:pt idx="6">
                  <c:v>3</c:v>
                </c:pt>
              </c:numCache>
            </c:numRef>
          </c:xVal>
          <c:yVal>
            <c:numRef>
              <c:f>'F Distribution'!$C$313:$C$319</c:f>
              <c:numCache>
                <c:formatCode>0.00</c:formatCode>
                <c:ptCount val="7"/>
                <c:pt idx="0">
                  <c:v>0.3</c:v>
                </c:pt>
                <c:pt idx="1">
                  <c:v>2.2000000000000002</c:v>
                </c:pt>
                <c:pt idx="2">
                  <c:v>3.8</c:v>
                </c:pt>
                <c:pt idx="3">
                  <c:v>6.4</c:v>
                </c:pt>
                <c:pt idx="4">
                  <c:v>7.5</c:v>
                </c:pt>
                <c:pt idx="5">
                  <c:v>10.5</c:v>
                </c:pt>
                <c:pt idx="6">
                  <c:v>11.7</c:v>
                </c:pt>
              </c:numCache>
            </c:numRef>
          </c:yVal>
          <c:smooth val="0"/>
          <c:extLst>
            <c:ext xmlns:c16="http://schemas.microsoft.com/office/drawing/2014/chart" uri="{C3380CC4-5D6E-409C-BE32-E72D297353CC}">
              <c16:uniqueId val="{00000000-701B-4F32-84F7-BB04D1615054}"/>
            </c:ext>
          </c:extLst>
        </c:ser>
        <c:dLbls>
          <c:showLegendKey val="0"/>
          <c:showVal val="0"/>
          <c:showCatName val="0"/>
          <c:showSerName val="0"/>
          <c:showPercent val="0"/>
          <c:showBubbleSize val="0"/>
        </c:dLbls>
        <c:axId val="727917192"/>
        <c:axId val="727917584"/>
      </c:scatterChart>
      <c:valAx>
        <c:axId val="727917192"/>
        <c:scaling>
          <c:orientation val="minMax"/>
        </c:scaling>
        <c:delete val="0"/>
        <c:axPos val="b"/>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7917584"/>
        <c:crosses val="autoZero"/>
        <c:crossBetween val="midCat"/>
      </c:valAx>
      <c:valAx>
        <c:axId val="72791758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7917192"/>
        <c:crosses val="autoZero"/>
        <c:crossBetween val="midCat"/>
      </c:valAx>
      <c:spPr>
        <a:solidFill>
          <a:srgbClr val="C0C0C0"/>
        </a:solidFill>
        <a:ln w="12700">
          <a:solidFill>
            <a:srgbClr val="808080"/>
          </a:solidFill>
          <a:prstDash val="solid"/>
        </a:ln>
      </c:spPr>
    </c:plotArea>
    <c:legend>
      <c:legendPos val="r"/>
      <c:layout>
        <c:manualLayout>
          <c:xMode val="edge"/>
          <c:yMode val="edge"/>
          <c:x val="0.88209606986899558"/>
          <c:y val="0.49003984063745021"/>
          <c:w val="0.10043668122270744"/>
          <c:h val="7.9681274900398447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WATTS vs FLOW INTERACTION PLOT</a:t>
            </a:r>
          </a:p>
        </c:rich>
      </c:tx>
      <c:layout>
        <c:manualLayout>
          <c:xMode val="edge"/>
          <c:yMode val="edge"/>
          <c:x val="0.19230823070193148"/>
          <c:y val="4.2016806722689079E-2"/>
        </c:manualLayout>
      </c:layout>
      <c:overlay val="0"/>
      <c:spPr>
        <a:noFill/>
        <a:ln w="25400">
          <a:noFill/>
        </a:ln>
      </c:spPr>
    </c:title>
    <c:autoTitleDeleted val="0"/>
    <c:plotArea>
      <c:layout>
        <c:manualLayout>
          <c:layoutTarget val="inner"/>
          <c:xMode val="edge"/>
          <c:yMode val="edge"/>
          <c:x val="0.18974406486394446"/>
          <c:y val="0.23949628967036846"/>
          <c:w val="0.56923219459183338"/>
          <c:h val="0.495799336510587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'ANOVA Examples'!$D$128:$F$128</c:f>
              <c:numCache>
                <c:formatCode>General</c:formatCode>
                <c:ptCount val="3"/>
                <c:pt idx="0" formatCode="0.00">
                  <c:v>11</c:v>
                </c:pt>
                <c:pt idx="1">
                  <c:v>21</c:v>
                </c:pt>
                <c:pt idx="2">
                  <c:v>17</c:v>
                </c:pt>
              </c:numCache>
            </c:numRef>
          </c:val>
          <c:smooth val="0"/>
          <c:extLst>
            <c:ext xmlns:c16="http://schemas.microsoft.com/office/drawing/2014/chart" uri="{C3380CC4-5D6E-409C-BE32-E72D297353CC}">
              <c16:uniqueId val="{00000000-D1CF-4E74-99E0-5EA395CB4BDB}"/>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'ANOVA Examples'!$D$129:$F$129</c:f>
              <c:numCache>
                <c:formatCode>General</c:formatCode>
                <c:ptCount val="3"/>
                <c:pt idx="0" formatCode="0.00">
                  <c:v>15</c:v>
                </c:pt>
                <c:pt idx="1">
                  <c:v>26</c:v>
                </c:pt>
                <c:pt idx="2">
                  <c:v>21</c:v>
                </c:pt>
              </c:numCache>
            </c:numRef>
          </c:val>
          <c:smooth val="0"/>
          <c:extLst>
            <c:ext xmlns:c16="http://schemas.microsoft.com/office/drawing/2014/chart" uri="{C3380CC4-5D6E-409C-BE32-E72D297353CC}">
              <c16:uniqueId val="{00000001-D1CF-4E74-99E0-5EA395CB4BDB}"/>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'ANOVA Examples'!$D$130:$F$130</c:f>
              <c:numCache>
                <c:formatCode>General</c:formatCode>
                <c:ptCount val="3"/>
                <c:pt idx="0" formatCode="0.00">
                  <c:v>8</c:v>
                </c:pt>
                <c:pt idx="1">
                  <c:v>17</c:v>
                </c:pt>
                <c:pt idx="2">
                  <c:v>15</c:v>
                </c:pt>
              </c:numCache>
            </c:numRef>
          </c:val>
          <c:smooth val="0"/>
          <c:extLst>
            <c:ext xmlns:c16="http://schemas.microsoft.com/office/drawing/2014/chart" uri="{C3380CC4-5D6E-409C-BE32-E72D297353CC}">
              <c16:uniqueId val="{00000002-D1CF-4E74-99E0-5EA395CB4BDB}"/>
            </c:ext>
          </c:extLst>
        </c:ser>
        <c:dLbls>
          <c:showLegendKey val="0"/>
          <c:showVal val="0"/>
          <c:showCatName val="0"/>
          <c:showSerName val="0"/>
          <c:showPercent val="0"/>
          <c:showBubbleSize val="0"/>
        </c:dLbls>
        <c:marker val="1"/>
        <c:smooth val="0"/>
        <c:axId val="162870600"/>
        <c:axId val="162870992"/>
      </c:lineChart>
      <c:catAx>
        <c:axId val="162870600"/>
        <c:scaling>
          <c:orientation val="minMax"/>
        </c:scaling>
        <c:delete val="0"/>
        <c:axPos val="b"/>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FLOW No.</a:t>
                </a:r>
              </a:p>
            </c:rich>
          </c:tx>
          <c:layout>
            <c:manualLayout>
              <c:xMode val="edge"/>
              <c:yMode val="edge"/>
              <c:x val="0.40512928191668351"/>
              <c:y val="0.848741260283640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2870992"/>
        <c:crosses val="autoZero"/>
        <c:auto val="1"/>
        <c:lblAlgn val="ctr"/>
        <c:lblOffset val="100"/>
        <c:tickLblSkip val="1"/>
        <c:tickMarkSkip val="1"/>
        <c:noMultiLvlLbl val="0"/>
      </c:catAx>
      <c:valAx>
        <c:axId val="162870992"/>
        <c:scaling>
          <c:orientation val="minMax"/>
          <c:min val="5"/>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TEMPERATURE deg C</a:t>
                </a:r>
              </a:p>
            </c:rich>
          </c:tx>
          <c:layout>
            <c:manualLayout>
              <c:xMode val="edge"/>
              <c:yMode val="edge"/>
              <c:x val="4.1025641025641026E-2"/>
              <c:y val="0.243697920112927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2870600"/>
        <c:crosses val="autoZero"/>
        <c:crossBetween val="between"/>
      </c:valAx>
      <c:spPr>
        <a:solidFill>
          <a:srgbClr val="C0C0C0"/>
        </a:solidFill>
        <a:ln w="12700">
          <a:solidFill>
            <a:srgbClr val="808080"/>
          </a:solidFill>
          <a:prstDash val="solid"/>
        </a:ln>
      </c:spPr>
    </c:plotArea>
    <c:legend>
      <c:legendPos val="r"/>
      <c:layout>
        <c:manualLayout>
          <c:xMode val="edge"/>
          <c:yMode val="edge"/>
          <c:x val="0.78718137155932433"/>
          <c:y val="0.36554710073005575"/>
          <c:w val="0.19230823070193148"/>
          <c:h val="0.24369792011292707"/>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Turning Speed VS Tolerance</a:t>
            </a:r>
          </a:p>
        </c:rich>
      </c:tx>
      <c:layout>
        <c:manualLayout>
          <c:xMode val="edge"/>
          <c:yMode val="edge"/>
          <c:x val="0.12694300518134716"/>
          <c:y val="2.4271844660194174E-2"/>
        </c:manualLayout>
      </c:layout>
      <c:overlay val="0"/>
      <c:spPr>
        <a:noFill/>
        <a:ln w="25400">
          <a:noFill/>
        </a:ln>
      </c:spPr>
    </c:title>
    <c:autoTitleDeleted val="0"/>
    <c:plotArea>
      <c:layout>
        <c:manualLayout>
          <c:layoutTarget val="inner"/>
          <c:xMode val="edge"/>
          <c:yMode val="edge"/>
          <c:x val="0.13212435233160622"/>
          <c:y val="0.10194174757281553"/>
          <c:w val="0.81088082901554404"/>
          <c:h val="0.66504854368932043"/>
        </c:manualLayout>
      </c:layout>
      <c:scatterChart>
        <c:scatterStyle val="lineMarker"/>
        <c:varyColors val="0"/>
        <c:ser>
          <c:idx val="0"/>
          <c:order val="0"/>
          <c:tx>
            <c:strRef>
              <c:f>Experiments!$C$106</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Mode val="edge"/>
                  <c:yMode val="edge"/>
                  <c:x val="0.59067357512953367"/>
                  <c:y val="2.4271844660194174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Experiments!$B$107:$B$113</c:f>
              <c:numCache>
                <c:formatCode>General</c:formatCode>
                <c:ptCount val="7"/>
                <c:pt idx="0">
                  <c:v>600</c:v>
                </c:pt>
                <c:pt idx="1">
                  <c:v>700</c:v>
                </c:pt>
                <c:pt idx="2">
                  <c:v>800</c:v>
                </c:pt>
                <c:pt idx="3">
                  <c:v>900</c:v>
                </c:pt>
                <c:pt idx="4">
                  <c:v>1000</c:v>
                </c:pt>
                <c:pt idx="5">
                  <c:v>1100</c:v>
                </c:pt>
                <c:pt idx="6">
                  <c:v>1200</c:v>
                </c:pt>
              </c:numCache>
            </c:numRef>
          </c:xVal>
          <c:yVal>
            <c:numRef>
              <c:f>Experiments!$C$107:$C$113</c:f>
              <c:numCache>
                <c:formatCode>0.000</c:formatCode>
                <c:ptCount val="7"/>
                <c:pt idx="0">
                  <c:v>3.4000000000000002E-2</c:v>
                </c:pt>
                <c:pt idx="1">
                  <c:v>1.2999999999999999E-2</c:v>
                </c:pt>
                <c:pt idx="2">
                  <c:v>0.01</c:v>
                </c:pt>
                <c:pt idx="3">
                  <c:v>1.2E-2</c:v>
                </c:pt>
                <c:pt idx="4">
                  <c:v>2.4E-2</c:v>
                </c:pt>
                <c:pt idx="5">
                  <c:v>4.3999999999999997E-2</c:v>
                </c:pt>
                <c:pt idx="6">
                  <c:v>5.3999999999999999E-2</c:v>
                </c:pt>
              </c:numCache>
            </c:numRef>
          </c:yVal>
          <c:smooth val="0"/>
          <c:extLst>
            <c:ext xmlns:c16="http://schemas.microsoft.com/office/drawing/2014/chart" uri="{C3380CC4-5D6E-409C-BE32-E72D297353CC}">
              <c16:uniqueId val="{00000001-DCC0-4FFB-8C40-2EE609B70F14}"/>
            </c:ext>
          </c:extLst>
        </c:ser>
        <c:dLbls>
          <c:showLegendKey val="0"/>
          <c:showVal val="0"/>
          <c:showCatName val="0"/>
          <c:showSerName val="0"/>
          <c:showPercent val="0"/>
          <c:showBubbleSize val="0"/>
        </c:dLbls>
        <c:axId val="730998560"/>
        <c:axId val="730998952"/>
      </c:scatterChart>
      <c:valAx>
        <c:axId val="730998560"/>
        <c:scaling>
          <c:orientation val="minMax"/>
          <c:max val="1200"/>
          <c:min val="60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X1, Turning Speed (rpm)</a:t>
                </a:r>
              </a:p>
            </c:rich>
          </c:tx>
          <c:layout>
            <c:manualLayout>
              <c:xMode val="edge"/>
              <c:yMode val="edge"/>
              <c:x val="0.35751295336787564"/>
              <c:y val="0.87864077669902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0998952"/>
        <c:crosses val="autoZero"/>
        <c:crossBetween val="midCat"/>
        <c:majorUnit val="100"/>
      </c:valAx>
      <c:valAx>
        <c:axId val="730998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Tolerance (mm)</a:t>
                </a:r>
              </a:p>
            </c:rich>
          </c:tx>
          <c:layout>
            <c:manualLayout>
              <c:xMode val="edge"/>
              <c:yMode val="edge"/>
              <c:x val="1.2953367875647668E-2"/>
              <c:y val="0.20873786407766989"/>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09985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Interaction Plot</a:t>
            </a:r>
          </a:p>
        </c:rich>
      </c:tx>
      <c:layout>
        <c:manualLayout>
          <c:xMode val="edge"/>
          <c:yMode val="edge"/>
          <c:x val="0.39035179813049681"/>
          <c:y val="3.7735849056603772E-2"/>
        </c:manualLayout>
      </c:layout>
      <c:overlay val="0"/>
      <c:spPr>
        <a:noFill/>
        <a:ln w="25400">
          <a:noFill/>
        </a:ln>
      </c:spPr>
    </c:title>
    <c:autoTitleDeleted val="0"/>
    <c:plotArea>
      <c:layout>
        <c:manualLayout>
          <c:layoutTarget val="inner"/>
          <c:xMode val="edge"/>
          <c:yMode val="edge"/>
          <c:x val="0.17543897220859933"/>
          <c:y val="0.22264191966745223"/>
          <c:w val="0.60307146696706027"/>
          <c:h val="0.5283028602278526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'F Distribution'!$D$638:$F$638</c:f>
              <c:numCache>
                <c:formatCode>0.00</c:formatCode>
                <c:ptCount val="3"/>
                <c:pt idx="0">
                  <c:v>18.5</c:v>
                </c:pt>
                <c:pt idx="1">
                  <c:v>21</c:v>
                </c:pt>
                <c:pt idx="2">
                  <c:v>17</c:v>
                </c:pt>
              </c:numCache>
            </c:numRef>
          </c:val>
          <c:smooth val="0"/>
          <c:extLst>
            <c:ext xmlns:c16="http://schemas.microsoft.com/office/drawing/2014/chart" uri="{C3380CC4-5D6E-409C-BE32-E72D297353CC}">
              <c16:uniqueId val="{00000000-C33B-45E5-938D-1FF73101161F}"/>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'F Distribution'!$D$639:$F$639</c:f>
              <c:numCache>
                <c:formatCode>0.00</c:formatCode>
                <c:ptCount val="3"/>
                <c:pt idx="0">
                  <c:v>15</c:v>
                </c:pt>
                <c:pt idx="1">
                  <c:v>26</c:v>
                </c:pt>
                <c:pt idx="2">
                  <c:v>21</c:v>
                </c:pt>
              </c:numCache>
            </c:numRef>
          </c:val>
          <c:smooth val="0"/>
          <c:extLst>
            <c:ext xmlns:c16="http://schemas.microsoft.com/office/drawing/2014/chart" uri="{C3380CC4-5D6E-409C-BE32-E72D297353CC}">
              <c16:uniqueId val="{00000001-C33B-45E5-938D-1FF73101161F}"/>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'F Distribution'!$D$640:$F$640</c:f>
              <c:numCache>
                <c:formatCode>0.00</c:formatCode>
                <c:ptCount val="3"/>
                <c:pt idx="0">
                  <c:v>8</c:v>
                </c:pt>
                <c:pt idx="1">
                  <c:v>17</c:v>
                </c:pt>
                <c:pt idx="2">
                  <c:v>13</c:v>
                </c:pt>
              </c:numCache>
            </c:numRef>
          </c:val>
          <c:smooth val="0"/>
          <c:extLst>
            <c:ext xmlns:c16="http://schemas.microsoft.com/office/drawing/2014/chart" uri="{C3380CC4-5D6E-409C-BE32-E72D297353CC}">
              <c16:uniqueId val="{00000002-C33B-45E5-938D-1FF73101161F}"/>
            </c:ext>
          </c:extLst>
        </c:ser>
        <c:dLbls>
          <c:showLegendKey val="0"/>
          <c:showVal val="0"/>
          <c:showCatName val="0"/>
          <c:showSerName val="0"/>
          <c:showPercent val="0"/>
          <c:showBubbleSize val="0"/>
        </c:dLbls>
        <c:marker val="1"/>
        <c:smooth val="0"/>
        <c:axId val="730999736"/>
        <c:axId val="731000128"/>
      </c:lineChart>
      <c:catAx>
        <c:axId val="730999736"/>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50" b="1" i="0" u="none" strike="noStrike" baseline="0">
                    <a:solidFill>
                      <a:srgbClr val="000000"/>
                    </a:solidFill>
                    <a:latin typeface="Arial"/>
                    <a:ea typeface="Arial"/>
                    <a:cs typeface="Arial"/>
                  </a:defRPr>
                </a:pPr>
                <a:r>
                  <a:rPr lang="en-US"/>
                  <a:t>Mean of Levels: B1, B2, &amp; B3</a:t>
                </a:r>
              </a:p>
            </c:rich>
          </c:tx>
          <c:layout>
            <c:manualLayout>
              <c:xMode val="edge"/>
              <c:yMode val="edge"/>
              <c:x val="0.30482525210664457"/>
              <c:y val="0.864152528103798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31000128"/>
        <c:crosses val="autoZero"/>
        <c:auto val="1"/>
        <c:lblAlgn val="ctr"/>
        <c:lblOffset val="100"/>
        <c:tickLblSkip val="1"/>
        <c:tickMarkSkip val="1"/>
        <c:noMultiLvlLbl val="0"/>
      </c:catAx>
      <c:valAx>
        <c:axId val="731000128"/>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Mean Response</a:t>
                </a:r>
              </a:p>
            </c:rich>
          </c:tx>
          <c:layout>
            <c:manualLayout>
              <c:xMode val="edge"/>
              <c:yMode val="edge"/>
              <c:x val="3.5087719298245612E-2"/>
              <c:y val="0.3132079433467042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30999736"/>
        <c:crosses val="autoZero"/>
        <c:crossBetween val="between"/>
      </c:valAx>
      <c:spPr>
        <a:solidFill>
          <a:srgbClr val="C0C0C0"/>
        </a:solidFill>
        <a:ln w="12700">
          <a:solidFill>
            <a:srgbClr val="808080"/>
          </a:solidFill>
          <a:prstDash val="solid"/>
        </a:ln>
      </c:spPr>
    </c:plotArea>
    <c:legend>
      <c:legendPos val="r"/>
      <c:layout>
        <c:manualLayout>
          <c:xMode val="edge"/>
          <c:yMode val="edge"/>
          <c:x val="0.80263319058801863"/>
          <c:y val="0.3735856980141633"/>
          <c:w val="0.1798250218722659"/>
          <c:h val="0.23018907542217593"/>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Interaction Plot</a:t>
            </a:r>
          </a:p>
        </c:rich>
      </c:tx>
      <c:layout>
        <c:manualLayout>
          <c:xMode val="edge"/>
          <c:yMode val="edge"/>
          <c:x val="0.39120879120879121"/>
          <c:y val="3.6900369003690037E-2"/>
        </c:manualLayout>
      </c:layout>
      <c:overlay val="0"/>
      <c:spPr>
        <a:noFill/>
        <a:ln w="25400">
          <a:noFill/>
        </a:ln>
      </c:spPr>
    </c:title>
    <c:autoTitleDeleted val="0"/>
    <c:plotArea>
      <c:layout>
        <c:manualLayout>
          <c:layoutTarget val="inner"/>
          <c:xMode val="edge"/>
          <c:yMode val="edge"/>
          <c:x val="0.17802197802197803"/>
          <c:y val="0.21771256939101669"/>
          <c:w val="0.59780219780219779"/>
          <c:h val="0.5350563146050409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'F Distribution'!$D$701:$F$701</c:f>
              <c:numCache>
                <c:formatCode>0.00</c:formatCode>
                <c:ptCount val="3"/>
                <c:pt idx="0">
                  <c:v>12</c:v>
                </c:pt>
                <c:pt idx="1">
                  <c:v>20</c:v>
                </c:pt>
                <c:pt idx="2">
                  <c:v>16</c:v>
                </c:pt>
              </c:numCache>
            </c:numRef>
          </c:val>
          <c:smooth val="0"/>
          <c:extLst>
            <c:ext xmlns:c16="http://schemas.microsoft.com/office/drawing/2014/chart" uri="{C3380CC4-5D6E-409C-BE32-E72D297353CC}">
              <c16:uniqueId val="{00000000-1CF0-4CA5-B60E-9E59A52C3B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'F Distribution'!$D$702:$F$702</c:f>
              <c:numCache>
                <c:formatCode>0.00</c:formatCode>
                <c:ptCount val="3"/>
                <c:pt idx="0">
                  <c:v>15</c:v>
                </c:pt>
                <c:pt idx="1">
                  <c:v>26</c:v>
                </c:pt>
                <c:pt idx="2">
                  <c:v>21</c:v>
                </c:pt>
              </c:numCache>
            </c:numRef>
          </c:val>
          <c:smooth val="0"/>
          <c:extLst>
            <c:ext xmlns:c16="http://schemas.microsoft.com/office/drawing/2014/chart" uri="{C3380CC4-5D6E-409C-BE32-E72D297353CC}">
              <c16:uniqueId val="{00000001-1CF0-4CA5-B60E-9E59A52C3B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'F Distribution'!$D$703:$F$703</c:f>
              <c:numCache>
                <c:formatCode>0.00</c:formatCode>
                <c:ptCount val="3"/>
                <c:pt idx="0">
                  <c:v>8</c:v>
                </c:pt>
                <c:pt idx="1">
                  <c:v>17</c:v>
                </c:pt>
                <c:pt idx="2">
                  <c:v>13</c:v>
                </c:pt>
              </c:numCache>
            </c:numRef>
          </c:val>
          <c:smooth val="0"/>
          <c:extLst>
            <c:ext xmlns:c16="http://schemas.microsoft.com/office/drawing/2014/chart" uri="{C3380CC4-5D6E-409C-BE32-E72D297353CC}">
              <c16:uniqueId val="{00000002-1CF0-4CA5-B60E-9E59A52C3B10}"/>
            </c:ext>
          </c:extLst>
        </c:ser>
        <c:dLbls>
          <c:showLegendKey val="0"/>
          <c:showVal val="0"/>
          <c:showCatName val="0"/>
          <c:showSerName val="0"/>
          <c:showPercent val="0"/>
          <c:showBubbleSize val="0"/>
        </c:dLbls>
        <c:marker val="1"/>
        <c:smooth val="0"/>
        <c:axId val="731001304"/>
        <c:axId val="731001696"/>
      </c:lineChart>
      <c:catAx>
        <c:axId val="73100130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Mean Levels: B1, B2, &amp; B3</a:t>
                </a:r>
              </a:p>
            </c:rich>
          </c:tx>
          <c:layout>
            <c:manualLayout>
              <c:xMode val="edge"/>
              <c:yMode val="edge"/>
              <c:x val="0.3208791208791209"/>
              <c:y val="0.867160221208511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31001696"/>
        <c:crosses val="autoZero"/>
        <c:auto val="1"/>
        <c:lblAlgn val="ctr"/>
        <c:lblOffset val="100"/>
        <c:tickLblSkip val="1"/>
        <c:tickMarkSkip val="1"/>
        <c:noMultiLvlLbl val="0"/>
      </c:catAx>
      <c:valAx>
        <c:axId val="731001696"/>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Mean Responses</a:t>
                </a:r>
              </a:p>
            </c:rich>
          </c:tx>
          <c:layout>
            <c:manualLayout>
              <c:xMode val="edge"/>
              <c:yMode val="edge"/>
              <c:x val="3.5164835164835165E-2"/>
              <c:y val="0.2988933763353381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31001304"/>
        <c:crosses val="autoZero"/>
        <c:crossBetween val="between"/>
      </c:valAx>
      <c:spPr>
        <a:solidFill>
          <a:srgbClr val="C0C0C0"/>
        </a:solidFill>
        <a:ln w="12700">
          <a:solidFill>
            <a:srgbClr val="808080"/>
          </a:solidFill>
          <a:prstDash val="solid"/>
        </a:ln>
      </c:spPr>
    </c:plotArea>
    <c:legend>
      <c:legendPos val="r"/>
      <c:layout>
        <c:manualLayout>
          <c:xMode val="edge"/>
          <c:yMode val="edge"/>
          <c:x val="0.8"/>
          <c:y val="0.36900446484779803"/>
          <c:w val="0.18241758241758244"/>
          <c:h val="0.2361627490290650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HEAT EXCHANGER No. MAIN EFFECTS</a:t>
            </a:r>
          </a:p>
        </c:rich>
      </c:tx>
      <c:layout>
        <c:manualLayout>
          <c:xMode val="edge"/>
          <c:yMode val="edge"/>
          <c:x val="0.15254266945445377"/>
          <c:y val="3.875968992248062E-2"/>
        </c:manualLayout>
      </c:layout>
      <c:overlay val="0"/>
      <c:spPr>
        <a:noFill/>
        <a:ln w="25400">
          <a:noFill/>
        </a:ln>
      </c:spPr>
    </c:title>
    <c:autoTitleDeleted val="0"/>
    <c:plotArea>
      <c:layout>
        <c:manualLayout>
          <c:layoutTarget val="inner"/>
          <c:xMode val="edge"/>
          <c:yMode val="edge"/>
          <c:x val="0.20904012469137506"/>
          <c:y val="0.22480705247339994"/>
          <c:w val="0.75141450226899686"/>
          <c:h val="0.53100976187682392"/>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'ANOVA Examples'!$D$77:$F$77</c:f>
              <c:numCache>
                <c:formatCode>0.00</c:formatCode>
                <c:ptCount val="3"/>
                <c:pt idx="0">
                  <c:v>11.33</c:v>
                </c:pt>
                <c:pt idx="1">
                  <c:v>21.33</c:v>
                </c:pt>
                <c:pt idx="2">
                  <c:v>17.670000000000002</c:v>
                </c:pt>
              </c:numCache>
            </c:numRef>
          </c:val>
          <c:smooth val="0"/>
          <c:extLst>
            <c:ext xmlns:c16="http://schemas.microsoft.com/office/drawing/2014/chart" uri="{C3380CC4-5D6E-409C-BE32-E72D297353CC}">
              <c16:uniqueId val="{00000000-372B-42CA-9A2E-B60C6E165243}"/>
            </c:ext>
          </c:extLst>
        </c:ser>
        <c:dLbls>
          <c:showLegendKey val="0"/>
          <c:showVal val="0"/>
          <c:showCatName val="0"/>
          <c:showSerName val="0"/>
          <c:showPercent val="0"/>
          <c:showBubbleSize val="0"/>
        </c:dLbls>
        <c:marker val="1"/>
        <c:smooth val="0"/>
        <c:axId val="162868640"/>
        <c:axId val="162868248"/>
      </c:lineChart>
      <c:catAx>
        <c:axId val="162868640"/>
        <c:scaling>
          <c:orientation val="minMax"/>
        </c:scaling>
        <c:delete val="0"/>
        <c:axPos val="b"/>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HEAT EXCHANGER No.</a:t>
                </a:r>
              </a:p>
            </c:rich>
          </c:tx>
          <c:layout>
            <c:manualLayout>
              <c:xMode val="edge"/>
              <c:yMode val="edge"/>
              <c:x val="0.41808028233758915"/>
              <c:y val="0.860468371686097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868248"/>
        <c:crosses val="autoZero"/>
        <c:auto val="0"/>
        <c:lblAlgn val="ctr"/>
        <c:lblOffset val="100"/>
        <c:tickLblSkip val="1"/>
        <c:tickMarkSkip val="1"/>
        <c:noMultiLvlLbl val="0"/>
      </c:catAx>
      <c:valAx>
        <c:axId val="162868248"/>
        <c:scaling>
          <c:orientation val="minMax"/>
          <c:min val="1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TEMPERATURE deg C</a:t>
                </a:r>
              </a:p>
            </c:rich>
          </c:tx>
          <c:layout>
            <c:manualLayout>
              <c:xMode val="edge"/>
              <c:yMode val="edge"/>
              <c:x val="4.519774011299435E-2"/>
              <c:y val="0.2635667053246251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8686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WATTS vs FLOW INTERACTION PLOT</a:t>
            </a:r>
          </a:p>
        </c:rich>
      </c:tx>
      <c:layout>
        <c:manualLayout>
          <c:xMode val="edge"/>
          <c:yMode val="edge"/>
          <c:x val="0.21095890410958903"/>
          <c:y val="3.896103896103896E-2"/>
        </c:manualLayout>
      </c:layout>
      <c:overlay val="0"/>
      <c:spPr>
        <a:noFill/>
        <a:ln w="25400">
          <a:noFill/>
        </a:ln>
      </c:spPr>
    </c:title>
    <c:autoTitleDeleted val="0"/>
    <c:plotArea>
      <c:layout>
        <c:manualLayout>
          <c:layoutTarget val="inner"/>
          <c:xMode val="edge"/>
          <c:yMode val="edge"/>
          <c:x val="0.16164383561643836"/>
          <c:y val="0.24242526728755448"/>
          <c:w val="0.58082191780821912"/>
          <c:h val="0.4848505345751089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'ANOVA Examples'!$D$169:$F$169</c:f>
              <c:numCache>
                <c:formatCode>General</c:formatCode>
                <c:ptCount val="3"/>
                <c:pt idx="0">
                  <c:v>11</c:v>
                </c:pt>
                <c:pt idx="1">
                  <c:v>21</c:v>
                </c:pt>
                <c:pt idx="2">
                  <c:v>17</c:v>
                </c:pt>
              </c:numCache>
            </c:numRef>
          </c:val>
          <c:smooth val="0"/>
          <c:extLst>
            <c:ext xmlns:c16="http://schemas.microsoft.com/office/drawing/2014/chart" uri="{C3380CC4-5D6E-409C-BE32-E72D297353CC}">
              <c16:uniqueId val="{00000000-3250-4B16-A0BC-800C1961A548}"/>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'ANOVA Examples'!$D$170:$F$170</c:f>
              <c:numCache>
                <c:formatCode>General</c:formatCode>
                <c:ptCount val="3"/>
                <c:pt idx="0">
                  <c:v>15</c:v>
                </c:pt>
                <c:pt idx="1">
                  <c:v>26</c:v>
                </c:pt>
                <c:pt idx="2">
                  <c:v>21</c:v>
                </c:pt>
              </c:numCache>
            </c:numRef>
          </c:val>
          <c:smooth val="0"/>
          <c:extLst>
            <c:ext xmlns:c16="http://schemas.microsoft.com/office/drawing/2014/chart" uri="{C3380CC4-5D6E-409C-BE32-E72D297353CC}">
              <c16:uniqueId val="{00000001-3250-4B16-A0BC-800C1961A548}"/>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'ANOVA Examples'!$D$171:$F$171</c:f>
              <c:numCache>
                <c:formatCode>General</c:formatCode>
                <c:ptCount val="3"/>
                <c:pt idx="0">
                  <c:v>14</c:v>
                </c:pt>
                <c:pt idx="1">
                  <c:v>17</c:v>
                </c:pt>
                <c:pt idx="2">
                  <c:v>15</c:v>
                </c:pt>
              </c:numCache>
            </c:numRef>
          </c:val>
          <c:smooth val="0"/>
          <c:extLst>
            <c:ext xmlns:c16="http://schemas.microsoft.com/office/drawing/2014/chart" uri="{C3380CC4-5D6E-409C-BE32-E72D297353CC}">
              <c16:uniqueId val="{00000002-3250-4B16-A0BC-800C1961A548}"/>
            </c:ext>
          </c:extLst>
        </c:ser>
        <c:dLbls>
          <c:showLegendKey val="0"/>
          <c:showVal val="0"/>
          <c:showCatName val="0"/>
          <c:showSerName val="0"/>
          <c:showPercent val="0"/>
          <c:showBubbleSize val="0"/>
        </c:dLbls>
        <c:marker val="1"/>
        <c:smooth val="0"/>
        <c:axId val="162871776"/>
        <c:axId val="162874912"/>
      </c:lineChart>
      <c:catAx>
        <c:axId val="162871776"/>
        <c:scaling>
          <c:orientation val="minMax"/>
        </c:scaling>
        <c:delete val="0"/>
        <c:axPos val="b"/>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FLOW No.</a:t>
                </a:r>
              </a:p>
            </c:rich>
          </c:tx>
          <c:layout>
            <c:manualLayout>
              <c:xMode val="edge"/>
              <c:yMode val="edge"/>
              <c:x val="0.37808219178082192"/>
              <c:y val="0.84415948006499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874912"/>
        <c:crosses val="autoZero"/>
        <c:auto val="1"/>
        <c:lblAlgn val="ctr"/>
        <c:lblOffset val="100"/>
        <c:tickLblSkip val="1"/>
        <c:tickMarkSkip val="1"/>
        <c:noMultiLvlLbl val="0"/>
      </c:catAx>
      <c:valAx>
        <c:axId val="162874912"/>
        <c:scaling>
          <c:orientation val="minMax"/>
          <c:min val="5"/>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TEMPERATURE deg C</a:t>
                </a:r>
              </a:p>
            </c:rich>
          </c:tx>
          <c:layout>
            <c:manualLayout>
              <c:xMode val="edge"/>
              <c:yMode val="edge"/>
              <c:x val="4.3835616438356165E-2"/>
              <c:y val="0.23376714274352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871776"/>
        <c:crosses val="autoZero"/>
        <c:crossBetween val="between"/>
      </c:valAx>
      <c:spPr>
        <a:solidFill>
          <a:srgbClr val="C0C0C0"/>
        </a:solidFill>
        <a:ln w="12700">
          <a:solidFill>
            <a:srgbClr val="808080"/>
          </a:solidFill>
          <a:prstDash val="solid"/>
        </a:ln>
      </c:spPr>
    </c:plotArea>
    <c:legend>
      <c:legendPos val="r"/>
      <c:layout>
        <c:manualLayout>
          <c:xMode val="edge"/>
          <c:yMode val="edge"/>
          <c:x val="0.77260273972602744"/>
          <c:y val="0.35930872277328968"/>
          <c:w val="0.20547945205479456"/>
          <c:h val="0.2510831600595379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Interaction Plot</a:t>
            </a:r>
          </a:p>
        </c:rich>
      </c:tx>
      <c:layout>
        <c:manualLayout>
          <c:xMode val="edge"/>
          <c:yMode val="edge"/>
          <c:x val="0.36899563318777295"/>
          <c:y val="3.873239436619718E-2"/>
        </c:manualLayout>
      </c:layout>
      <c:overlay val="0"/>
      <c:spPr>
        <a:noFill/>
        <a:ln w="25400">
          <a:noFill/>
        </a:ln>
      </c:spPr>
    </c:title>
    <c:autoTitleDeleted val="0"/>
    <c:plotArea>
      <c:layout>
        <c:manualLayout>
          <c:layoutTarget val="inner"/>
          <c:xMode val="edge"/>
          <c:yMode val="edge"/>
          <c:x val="0.18122270742358079"/>
          <c:y val="0.23239436619718309"/>
          <c:w val="0.59606986899563319"/>
          <c:h val="0.5246478873239436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'ANOVA Examples'!$C$379:$E$379</c:f>
              <c:numCache>
                <c:formatCode>0.00</c:formatCode>
                <c:ptCount val="3"/>
                <c:pt idx="0">
                  <c:v>5</c:v>
                </c:pt>
                <c:pt idx="1">
                  <c:v>9</c:v>
                </c:pt>
                <c:pt idx="2">
                  <c:v>10.5</c:v>
                </c:pt>
              </c:numCache>
            </c:numRef>
          </c:val>
          <c:smooth val="0"/>
          <c:extLst>
            <c:ext xmlns:c16="http://schemas.microsoft.com/office/drawing/2014/chart" uri="{C3380CC4-5D6E-409C-BE32-E72D297353CC}">
              <c16:uniqueId val="{00000000-0AFA-4602-A125-93BBA603020D}"/>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'ANOVA Examples'!$C$380:$E$380</c:f>
              <c:numCache>
                <c:formatCode>0.00</c:formatCode>
                <c:ptCount val="3"/>
                <c:pt idx="0">
                  <c:v>5</c:v>
                </c:pt>
                <c:pt idx="1">
                  <c:v>13.25</c:v>
                </c:pt>
                <c:pt idx="2">
                  <c:v>12</c:v>
                </c:pt>
              </c:numCache>
            </c:numRef>
          </c:val>
          <c:smooth val="0"/>
          <c:extLst>
            <c:ext xmlns:c16="http://schemas.microsoft.com/office/drawing/2014/chart" uri="{C3380CC4-5D6E-409C-BE32-E72D297353CC}">
              <c16:uniqueId val="{00000001-0AFA-4602-A125-93BBA603020D}"/>
            </c:ext>
          </c:extLst>
        </c:ser>
        <c:dLbls>
          <c:showLegendKey val="0"/>
          <c:showVal val="0"/>
          <c:showCatName val="0"/>
          <c:showSerName val="0"/>
          <c:showPercent val="0"/>
          <c:showBubbleSize val="0"/>
        </c:dLbls>
        <c:marker val="1"/>
        <c:smooth val="0"/>
        <c:axId val="162875696"/>
        <c:axId val="635461032"/>
      </c:lineChart>
      <c:catAx>
        <c:axId val="1628756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Levels (B1, B2, &amp; B3)</a:t>
                </a:r>
              </a:p>
            </c:rich>
          </c:tx>
          <c:layout>
            <c:manualLayout>
              <c:xMode val="edge"/>
              <c:yMode val="edge"/>
              <c:x val="0.33187772925764192"/>
              <c:y val="0.866197183098591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5461032"/>
        <c:crosses val="autoZero"/>
        <c:auto val="1"/>
        <c:lblAlgn val="ctr"/>
        <c:lblOffset val="100"/>
        <c:tickLblSkip val="1"/>
        <c:tickMarkSkip val="1"/>
        <c:noMultiLvlLbl val="0"/>
      </c:catAx>
      <c:valAx>
        <c:axId val="63546103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Mean Response (A1 &amp; A2)</a:t>
                </a:r>
              </a:p>
            </c:rich>
          </c:tx>
          <c:layout>
            <c:manualLayout>
              <c:xMode val="edge"/>
              <c:yMode val="edge"/>
              <c:x val="3.4934497816593885E-2"/>
              <c:y val="0.2042253521126760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2875696"/>
        <c:crosses val="autoZero"/>
        <c:crossBetween val="between"/>
      </c:valAx>
      <c:spPr>
        <a:solidFill>
          <a:srgbClr val="C0C0C0"/>
        </a:solidFill>
        <a:ln w="12700">
          <a:solidFill>
            <a:srgbClr val="808080"/>
          </a:solidFill>
          <a:prstDash val="solid"/>
        </a:ln>
      </c:spPr>
    </c:plotArea>
    <c:legend>
      <c:legendPos val="r"/>
      <c:layout>
        <c:manualLayout>
          <c:xMode val="edge"/>
          <c:yMode val="edge"/>
          <c:x val="0.80131004366812231"/>
          <c:y val="0.41901408450704225"/>
          <c:w val="0.18122270742358082"/>
          <c:h val="0.15140845070422537"/>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Interaction Plot</a:t>
            </a:r>
          </a:p>
        </c:rich>
      </c:tx>
      <c:layout>
        <c:manualLayout>
          <c:xMode val="edge"/>
          <c:yMode val="edge"/>
          <c:x val="0.37327188940092165"/>
          <c:y val="3.8461538461538464E-2"/>
        </c:manualLayout>
      </c:layout>
      <c:overlay val="0"/>
      <c:spPr>
        <a:noFill/>
        <a:ln w="25400">
          <a:noFill/>
        </a:ln>
      </c:spPr>
    </c:title>
    <c:autoTitleDeleted val="0"/>
    <c:plotArea>
      <c:layout>
        <c:manualLayout>
          <c:layoutTarget val="inner"/>
          <c:xMode val="edge"/>
          <c:yMode val="edge"/>
          <c:x val="0.18663594470046083"/>
          <c:y val="0.21328707742685585"/>
          <c:w val="0.58064516129032262"/>
          <c:h val="0.5524484956302168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'ANOVA Examples'!$C$379:$E$379</c:f>
              <c:numCache>
                <c:formatCode>0.00</c:formatCode>
                <c:ptCount val="3"/>
                <c:pt idx="0">
                  <c:v>5</c:v>
                </c:pt>
                <c:pt idx="1">
                  <c:v>9</c:v>
                </c:pt>
                <c:pt idx="2">
                  <c:v>10.5</c:v>
                </c:pt>
              </c:numCache>
            </c:numRef>
          </c:val>
          <c:smooth val="0"/>
          <c:extLst>
            <c:ext xmlns:c16="http://schemas.microsoft.com/office/drawing/2014/chart" uri="{C3380CC4-5D6E-409C-BE32-E72D297353CC}">
              <c16:uniqueId val="{00000000-4457-4B11-9AD4-D371FFF68DB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'ANOVA Examples'!$C$380:$E$380</c:f>
              <c:numCache>
                <c:formatCode>0.00</c:formatCode>
                <c:ptCount val="3"/>
                <c:pt idx="0">
                  <c:v>5</c:v>
                </c:pt>
                <c:pt idx="1">
                  <c:v>13.25</c:v>
                </c:pt>
                <c:pt idx="2">
                  <c:v>12</c:v>
                </c:pt>
              </c:numCache>
            </c:numRef>
          </c:val>
          <c:smooth val="0"/>
          <c:extLst>
            <c:ext xmlns:c16="http://schemas.microsoft.com/office/drawing/2014/chart" uri="{C3380CC4-5D6E-409C-BE32-E72D297353CC}">
              <c16:uniqueId val="{00000001-4457-4B11-9AD4-D371FFF68DB2}"/>
            </c:ext>
          </c:extLst>
        </c:ser>
        <c:dLbls>
          <c:showLegendKey val="0"/>
          <c:showVal val="0"/>
          <c:showCatName val="0"/>
          <c:showSerName val="0"/>
          <c:showPercent val="0"/>
          <c:showBubbleSize val="0"/>
        </c:dLbls>
        <c:marker val="1"/>
        <c:smooth val="0"/>
        <c:axId val="635460248"/>
        <c:axId val="626468120"/>
      </c:lineChart>
      <c:catAx>
        <c:axId val="635460248"/>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US"/>
                  <a:t>Levels (B1, B2, &amp; B3)</a:t>
                </a:r>
              </a:p>
            </c:rich>
          </c:tx>
          <c:layout>
            <c:manualLayout>
              <c:xMode val="edge"/>
              <c:yMode val="edge"/>
              <c:x val="0.33870967741935482"/>
              <c:y val="0.870630838977295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626468120"/>
        <c:crosses val="autoZero"/>
        <c:auto val="1"/>
        <c:lblAlgn val="ctr"/>
        <c:lblOffset val="100"/>
        <c:tickLblSkip val="1"/>
        <c:tickMarkSkip val="1"/>
        <c:noMultiLvlLbl val="0"/>
      </c:catAx>
      <c:valAx>
        <c:axId val="62646812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Mean Response (A1 &amp; A2)</a:t>
                </a:r>
              </a:p>
            </c:rich>
          </c:tx>
          <c:layout>
            <c:manualLayout>
              <c:xMode val="edge"/>
              <c:yMode val="edge"/>
              <c:x val="3.6866359447004608E-2"/>
              <c:y val="0.2272730943597085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635460248"/>
        <c:crosses val="autoZero"/>
        <c:crossBetween val="between"/>
      </c:valAx>
      <c:spPr>
        <a:solidFill>
          <a:srgbClr val="C0C0C0"/>
        </a:solidFill>
        <a:ln w="12700">
          <a:solidFill>
            <a:srgbClr val="808080"/>
          </a:solidFill>
          <a:prstDash val="solid"/>
        </a:ln>
      </c:spPr>
    </c:plotArea>
    <c:legend>
      <c:legendPos val="r"/>
      <c:layout>
        <c:manualLayout>
          <c:xMode val="edge"/>
          <c:yMode val="edge"/>
          <c:x val="0.79262672811059909"/>
          <c:y val="0.41958115375438204"/>
          <c:w val="0.18894009216589858"/>
          <c:h val="0.14335701044362464"/>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Interaction Plot</a:t>
            </a:r>
          </a:p>
        </c:rich>
      </c:tx>
      <c:layout>
        <c:manualLayout>
          <c:xMode val="edge"/>
          <c:yMode val="edge"/>
          <c:x val="0.37288180079185013"/>
          <c:y val="3.6231884057971016E-2"/>
        </c:manualLayout>
      </c:layout>
      <c:overlay val="0"/>
      <c:spPr>
        <a:noFill/>
        <a:ln w="25400">
          <a:noFill/>
        </a:ln>
      </c:spPr>
    </c:title>
    <c:autoTitleDeleted val="0"/>
    <c:plotArea>
      <c:layout>
        <c:manualLayout>
          <c:layoutTarget val="inner"/>
          <c:xMode val="edge"/>
          <c:yMode val="edge"/>
          <c:x val="0.21186462595238217"/>
          <c:y val="0.23913128089362862"/>
          <c:w val="0.57203449007143192"/>
          <c:h val="0.510871372818206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'ANOVA Problems'!$D$116:$F$116</c:f>
              <c:numCache>
                <c:formatCode>0.00</c:formatCode>
                <c:ptCount val="3"/>
                <c:pt idx="0">
                  <c:v>4.5</c:v>
                </c:pt>
                <c:pt idx="1">
                  <c:v>8</c:v>
                </c:pt>
                <c:pt idx="2">
                  <c:v>11</c:v>
                </c:pt>
              </c:numCache>
            </c:numRef>
          </c:val>
          <c:smooth val="0"/>
          <c:extLst>
            <c:ext xmlns:c16="http://schemas.microsoft.com/office/drawing/2014/chart" uri="{C3380CC4-5D6E-409C-BE32-E72D297353CC}">
              <c16:uniqueId val="{00000000-CD57-489C-8183-1F5C7D9A625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'ANOVA Problems'!$D$117:$F$117</c:f>
              <c:numCache>
                <c:formatCode>0.00</c:formatCode>
                <c:ptCount val="3"/>
                <c:pt idx="0">
                  <c:v>6</c:v>
                </c:pt>
                <c:pt idx="1">
                  <c:v>14</c:v>
                </c:pt>
                <c:pt idx="2">
                  <c:v>12.5</c:v>
                </c:pt>
              </c:numCache>
            </c:numRef>
          </c:val>
          <c:smooth val="0"/>
          <c:extLst>
            <c:ext xmlns:c16="http://schemas.microsoft.com/office/drawing/2014/chart" uri="{C3380CC4-5D6E-409C-BE32-E72D297353CC}">
              <c16:uniqueId val="{00000001-CD57-489C-8183-1F5C7D9A6257}"/>
            </c:ext>
          </c:extLst>
        </c:ser>
        <c:dLbls>
          <c:showLegendKey val="0"/>
          <c:showVal val="0"/>
          <c:showCatName val="0"/>
          <c:showSerName val="0"/>
          <c:showPercent val="0"/>
          <c:showBubbleSize val="0"/>
        </c:dLbls>
        <c:marker val="1"/>
        <c:smooth val="0"/>
        <c:axId val="779694880"/>
        <c:axId val="634945064"/>
      </c:lineChart>
      <c:catAx>
        <c:axId val="779694880"/>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Mean Levels (B1, B2, &amp; B3)</a:t>
                </a:r>
              </a:p>
            </c:rich>
          </c:tx>
          <c:layout>
            <c:manualLayout>
              <c:xMode val="edge"/>
              <c:yMode val="edge"/>
              <c:x val="0.3156781885315183"/>
              <c:y val="0.862321883677583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634945064"/>
        <c:crosses val="autoZero"/>
        <c:auto val="1"/>
        <c:lblAlgn val="ctr"/>
        <c:lblOffset val="100"/>
        <c:tickLblSkip val="1"/>
        <c:tickMarkSkip val="1"/>
        <c:noMultiLvlLbl val="0"/>
      </c:catAx>
      <c:valAx>
        <c:axId val="634945064"/>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Mean Responses (A1 &amp;  A2)</a:t>
                </a:r>
              </a:p>
            </c:rich>
          </c:tx>
          <c:layout>
            <c:manualLayout>
              <c:xMode val="edge"/>
              <c:yMode val="edge"/>
              <c:x val="3.3898305084745763E-2"/>
              <c:y val="0.228261630339685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779694880"/>
        <c:crosses val="autoZero"/>
        <c:crossBetween val="between"/>
      </c:valAx>
      <c:spPr>
        <a:solidFill>
          <a:srgbClr val="C0C0C0"/>
        </a:solidFill>
        <a:ln w="12700">
          <a:solidFill>
            <a:srgbClr val="808080"/>
          </a:solidFill>
          <a:prstDash val="solid"/>
        </a:ln>
      </c:spPr>
    </c:plotArea>
    <c:legend>
      <c:legendPos val="r"/>
      <c:layout>
        <c:manualLayout>
          <c:xMode val="edge"/>
          <c:yMode val="edge"/>
          <c:x val="0.80720427954980201"/>
          <c:y val="0.41666818821560347"/>
          <c:w val="0.17584768005694196"/>
          <c:h val="0.15579748183650954"/>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Interaction Plot</a:t>
            </a:r>
          </a:p>
        </c:rich>
      </c:tx>
      <c:layout>
        <c:manualLayout>
          <c:xMode val="edge"/>
          <c:yMode val="edge"/>
          <c:x val="0.37182496529735165"/>
          <c:y val="3.5830618892508145E-2"/>
        </c:manualLayout>
      </c:layout>
      <c:overlay val="0"/>
      <c:spPr>
        <a:noFill/>
        <a:ln w="25400">
          <a:noFill/>
        </a:ln>
      </c:spPr>
    </c:title>
    <c:autoTitleDeleted val="0"/>
    <c:plotArea>
      <c:layout>
        <c:manualLayout>
          <c:layoutTarget val="inner"/>
          <c:xMode val="edge"/>
          <c:yMode val="edge"/>
          <c:x val="0.19168612839894314"/>
          <c:y val="0.21498405528561318"/>
          <c:w val="0.5727489137703361"/>
          <c:h val="0.5602614774109918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'ANOVA Problems'!$D$252:$F$252</c:f>
              <c:numCache>
                <c:formatCode>0.00</c:formatCode>
                <c:ptCount val="3"/>
                <c:pt idx="0">
                  <c:v>11</c:v>
                </c:pt>
                <c:pt idx="1">
                  <c:v>21</c:v>
                </c:pt>
                <c:pt idx="2">
                  <c:v>17</c:v>
                </c:pt>
              </c:numCache>
            </c:numRef>
          </c:val>
          <c:smooth val="0"/>
          <c:extLst>
            <c:ext xmlns:c16="http://schemas.microsoft.com/office/drawing/2014/chart" uri="{C3380CC4-5D6E-409C-BE32-E72D297353CC}">
              <c16:uniqueId val="{00000000-118F-4DFE-9DE7-76B64D97B5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'ANOVA Problems'!$D$253:$F$253</c:f>
              <c:numCache>
                <c:formatCode>0.00</c:formatCode>
                <c:ptCount val="3"/>
                <c:pt idx="0">
                  <c:v>15</c:v>
                </c:pt>
                <c:pt idx="1">
                  <c:v>26</c:v>
                </c:pt>
                <c:pt idx="2">
                  <c:v>21</c:v>
                </c:pt>
              </c:numCache>
            </c:numRef>
          </c:val>
          <c:smooth val="0"/>
          <c:extLst>
            <c:ext xmlns:c16="http://schemas.microsoft.com/office/drawing/2014/chart" uri="{C3380CC4-5D6E-409C-BE32-E72D297353CC}">
              <c16:uniqueId val="{00000001-118F-4DFE-9DE7-76B64D97B5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'ANOVA Problems'!$D$254:$F$254</c:f>
              <c:numCache>
                <c:formatCode>0.00</c:formatCode>
                <c:ptCount val="3"/>
                <c:pt idx="0">
                  <c:v>8</c:v>
                </c:pt>
                <c:pt idx="1">
                  <c:v>17</c:v>
                </c:pt>
                <c:pt idx="2">
                  <c:v>15</c:v>
                </c:pt>
              </c:numCache>
            </c:numRef>
          </c:val>
          <c:smooth val="0"/>
          <c:extLst>
            <c:ext xmlns:c16="http://schemas.microsoft.com/office/drawing/2014/chart" uri="{C3380CC4-5D6E-409C-BE32-E72D297353CC}">
              <c16:uniqueId val="{00000002-118F-4DFE-9DE7-76B64D97B533}"/>
            </c:ext>
          </c:extLst>
        </c:ser>
        <c:dLbls>
          <c:showLegendKey val="0"/>
          <c:showVal val="0"/>
          <c:showCatName val="0"/>
          <c:showSerName val="0"/>
          <c:showPercent val="0"/>
          <c:showBubbleSize val="0"/>
        </c:dLbls>
        <c:marker val="1"/>
        <c:smooth val="0"/>
        <c:axId val="635665008"/>
        <c:axId val="635665400"/>
      </c:lineChart>
      <c:catAx>
        <c:axId val="635665008"/>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Mean Levels: B1, B2, &amp; B3</a:t>
                </a:r>
              </a:p>
            </c:rich>
          </c:tx>
          <c:layout>
            <c:manualLayout>
              <c:xMode val="edge"/>
              <c:yMode val="edge"/>
              <c:x val="0.28406490759093911"/>
              <c:y val="0.876222866278522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635665400"/>
        <c:crosses val="autoZero"/>
        <c:auto val="1"/>
        <c:lblAlgn val="ctr"/>
        <c:lblOffset val="100"/>
        <c:tickLblSkip val="1"/>
        <c:tickMarkSkip val="1"/>
        <c:noMultiLvlLbl val="0"/>
      </c:catAx>
      <c:valAx>
        <c:axId val="635665400"/>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Mean Responses Y</a:t>
                </a:r>
              </a:p>
            </c:rich>
          </c:tx>
          <c:layout>
            <c:manualLayout>
              <c:xMode val="edge"/>
              <c:yMode val="edge"/>
              <c:x val="3.695150115473441E-2"/>
              <c:y val="0.2964172800875460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635665008"/>
        <c:crosses val="autoZero"/>
        <c:crossBetween val="between"/>
      </c:valAx>
      <c:spPr>
        <a:solidFill>
          <a:srgbClr val="C0C0C0"/>
        </a:solidFill>
        <a:ln w="12700">
          <a:solidFill>
            <a:srgbClr val="808080"/>
          </a:solidFill>
          <a:prstDash val="solid"/>
        </a:ln>
      </c:spPr>
    </c:plotArea>
    <c:legend>
      <c:legendPos val="r"/>
      <c:layout>
        <c:manualLayout>
          <c:xMode val="edge"/>
          <c:yMode val="edge"/>
          <c:x val="0.78983930703812133"/>
          <c:y val="0.39088016278095528"/>
          <c:w val="0.19168615470410311"/>
          <c:h val="0.208469397351389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Feed Speed VS Tolerance</a:t>
            </a:r>
          </a:p>
        </c:rich>
      </c:tx>
      <c:layout>
        <c:manualLayout>
          <c:xMode val="edge"/>
          <c:yMode val="edge"/>
          <c:x val="0.26774227415121493"/>
          <c:y val="0.04"/>
        </c:manualLayout>
      </c:layout>
      <c:overlay val="0"/>
      <c:spPr>
        <a:noFill/>
        <a:ln w="25400">
          <a:noFill/>
        </a:ln>
      </c:spPr>
    </c:title>
    <c:autoTitleDeleted val="0"/>
    <c:plotArea>
      <c:layout>
        <c:manualLayout>
          <c:layoutTarget val="inner"/>
          <c:xMode val="edge"/>
          <c:yMode val="edge"/>
          <c:x val="0.23871005341175247"/>
          <c:y val="0.24444550540583942"/>
          <c:w val="0.68064623337675367"/>
          <c:h val="0.47555761960772397"/>
        </c:manualLayout>
      </c:layout>
      <c:scatterChart>
        <c:scatterStyle val="lineMarker"/>
        <c:varyColors val="0"/>
        <c:ser>
          <c:idx val="0"/>
          <c:order val="0"/>
          <c:tx>
            <c:strRef>
              <c:f>Experiments!$C$130</c:f>
              <c:strCache>
                <c:ptCount val="1"/>
                <c:pt idx="0">
                  <c:v>TOL, mm</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4.0344886864241647E-2"/>
                  <c:y val="-0.17777826731969387"/>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Experiments!$B$131:$B$137</c:f>
              <c:numCache>
                <c:formatCode>General</c:formatCode>
                <c:ptCount val="7"/>
                <c:pt idx="0">
                  <c:v>100</c:v>
                </c:pt>
                <c:pt idx="1">
                  <c:v>200</c:v>
                </c:pt>
                <c:pt idx="2">
                  <c:v>300</c:v>
                </c:pt>
                <c:pt idx="3">
                  <c:v>400</c:v>
                </c:pt>
                <c:pt idx="4">
                  <c:v>500</c:v>
                </c:pt>
                <c:pt idx="5">
                  <c:v>600</c:v>
                </c:pt>
                <c:pt idx="6">
                  <c:v>700</c:v>
                </c:pt>
              </c:numCache>
            </c:numRef>
          </c:xVal>
          <c:yVal>
            <c:numRef>
              <c:f>Experiments!$C$131:$C$137</c:f>
              <c:numCache>
                <c:formatCode>0.000</c:formatCode>
                <c:ptCount val="7"/>
                <c:pt idx="0">
                  <c:v>2.1000000000000001E-2</c:v>
                </c:pt>
                <c:pt idx="1">
                  <c:v>1.2E-2</c:v>
                </c:pt>
                <c:pt idx="2">
                  <c:v>0.01</c:v>
                </c:pt>
                <c:pt idx="3">
                  <c:v>1.2999999999999999E-2</c:v>
                </c:pt>
                <c:pt idx="4">
                  <c:v>1.4999999999999999E-2</c:v>
                </c:pt>
                <c:pt idx="5">
                  <c:v>2.5000000000000001E-2</c:v>
                </c:pt>
                <c:pt idx="6">
                  <c:v>0.04</c:v>
                </c:pt>
              </c:numCache>
            </c:numRef>
          </c:yVal>
          <c:smooth val="0"/>
          <c:extLst>
            <c:ext xmlns:c16="http://schemas.microsoft.com/office/drawing/2014/chart" uri="{C3380CC4-5D6E-409C-BE32-E72D297353CC}">
              <c16:uniqueId val="{00000001-B4D4-46E2-B730-45A56BE39DEC}"/>
            </c:ext>
          </c:extLst>
        </c:ser>
        <c:dLbls>
          <c:showLegendKey val="0"/>
          <c:showVal val="0"/>
          <c:showCatName val="0"/>
          <c:showSerName val="0"/>
          <c:showPercent val="0"/>
          <c:showBubbleSize val="0"/>
        </c:dLbls>
        <c:axId val="700574232"/>
        <c:axId val="700575016"/>
      </c:scatterChart>
      <c:valAx>
        <c:axId val="700574232"/>
        <c:scaling>
          <c:orientation val="minMax"/>
          <c:max val="700"/>
          <c:min val="10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X2, Feed (mm/sec)</a:t>
                </a:r>
              </a:p>
            </c:rich>
          </c:tx>
          <c:layout>
            <c:manualLayout>
              <c:xMode val="edge"/>
              <c:yMode val="edge"/>
              <c:x val="0.40645229023791379"/>
              <c:y val="0.840003732866725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0575016"/>
        <c:crosses val="autoZero"/>
        <c:crossBetween val="midCat"/>
        <c:majorUnit val="100"/>
      </c:valAx>
      <c:valAx>
        <c:axId val="7005750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Tolerance (mm)</a:t>
                </a:r>
              </a:p>
            </c:rich>
          </c:tx>
          <c:layout>
            <c:manualLayout>
              <c:xMode val="edge"/>
              <c:yMode val="edge"/>
              <c:x val="5.1612903225806452E-2"/>
              <c:y val="0.275556955380577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05742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image" Target="../media/image4.jpeg"/><Relationship Id="rId7" Type="http://schemas.openxmlformats.org/officeDocument/2006/relationships/chart" Target="../charts/chart13.xml"/><Relationship Id="rId12" Type="http://schemas.openxmlformats.org/officeDocument/2006/relationships/image" Target="../media/image6.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image" Target="../media/image5.jpeg"/><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8" Type="http://schemas.openxmlformats.org/officeDocument/2006/relationships/image" Target="../media/image15.jpeg"/><Relationship Id="rId13" Type="http://schemas.openxmlformats.org/officeDocument/2006/relationships/image" Target="../media/image18.jpeg"/><Relationship Id="rId3" Type="http://schemas.openxmlformats.org/officeDocument/2006/relationships/image" Target="../media/image11.jpeg"/><Relationship Id="rId7" Type="http://schemas.openxmlformats.org/officeDocument/2006/relationships/image" Target="../media/image14.jpeg"/><Relationship Id="rId12" Type="http://schemas.openxmlformats.org/officeDocument/2006/relationships/image" Target="../media/image17.jpeg"/><Relationship Id="rId2" Type="http://schemas.openxmlformats.org/officeDocument/2006/relationships/image" Target="../media/image10.jpeg"/><Relationship Id="rId1" Type="http://schemas.openxmlformats.org/officeDocument/2006/relationships/image" Target="../media/image9.jpeg"/><Relationship Id="rId6" Type="http://schemas.openxmlformats.org/officeDocument/2006/relationships/image" Target="../media/image13.jpeg"/><Relationship Id="rId11" Type="http://schemas.openxmlformats.org/officeDocument/2006/relationships/image" Target="../media/image16.jpeg"/><Relationship Id="rId5" Type="http://schemas.openxmlformats.org/officeDocument/2006/relationships/chart" Target="../charts/chart18.xml"/><Relationship Id="rId15" Type="http://schemas.openxmlformats.org/officeDocument/2006/relationships/chart" Target="../charts/chart22.xml"/><Relationship Id="rId10" Type="http://schemas.openxmlformats.org/officeDocument/2006/relationships/chart" Target="../charts/chart20.xml"/><Relationship Id="rId4" Type="http://schemas.openxmlformats.org/officeDocument/2006/relationships/image" Target="../media/image12.jpeg"/><Relationship Id="rId9" Type="http://schemas.openxmlformats.org/officeDocument/2006/relationships/chart" Target="../charts/chart19.xml"/><Relationship Id="rId1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0</xdr:col>
      <xdr:colOff>600075</xdr:colOff>
      <xdr:row>106</xdr:row>
      <xdr:rowOff>28575</xdr:rowOff>
    </xdr:from>
    <xdr:to>
      <xdr:col>7</xdr:col>
      <xdr:colOff>9525</xdr:colOff>
      <xdr:row>128</xdr:row>
      <xdr:rowOff>133350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600075" y="17125950"/>
          <a:ext cx="4467225" cy="36671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Process Control Factors</a:t>
          </a:r>
        </a:p>
        <a:p>
          <a:pPr algn="l" rtl="0">
            <a:defRPr sz="1000"/>
          </a:pPr>
          <a:r>
            <a:rPr lang="en-US" sz="1000" b="1" i="0" u="sng" strike="noStrike" baseline="0">
              <a:solidFill>
                <a:srgbClr val="000000"/>
              </a:solidFill>
              <a:latin typeface="Arial"/>
              <a:cs typeface="Arial"/>
            </a:rPr>
            <a:t>World class product quality must be met before sales can begin.</a:t>
          </a:r>
          <a:endParaRPr lang="en-US" sz="1200" b="0" i="0" u="sng"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factors that affect: quality, output volume, and cost of many production processes can be adjusted cost effectively. Three important control factors: Time, Temperature, and Pressure determine the outcome or response of many chemical production processes.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"Full Factorial Design"</a:t>
          </a:r>
          <a:r>
            <a:rPr lang="en-US" sz="1000" b="0" i="0" u="none" strike="noStrike" baseline="0">
              <a:solidFill>
                <a:srgbClr val="000000"/>
              </a:solidFill>
              <a:latin typeface="Arial"/>
              <a:cs typeface="Arial"/>
            </a:rPr>
            <a:t> includes all possible combinations of the 3 control factors: X1, X2, and X3 each at 2 levels High and Low. Eight test runs would be required to evaluate all combinations of the process factors.  2</a:t>
          </a:r>
          <a:r>
            <a:rPr lang="en-US" sz="1000" b="0" i="0" u="none" strike="noStrike" baseline="30000">
              <a:solidFill>
                <a:srgbClr val="000000"/>
              </a:solidFill>
              <a:latin typeface="Arial"/>
              <a:cs typeface="Arial"/>
            </a:rPr>
            <a:t>3</a:t>
          </a:r>
          <a:r>
            <a:rPr lang="en-US" sz="1000" b="0" i="0" u="none" strike="noStrike" baseline="0">
              <a:solidFill>
                <a:srgbClr val="000000"/>
              </a:solidFill>
              <a:latin typeface="Arial"/>
              <a:cs typeface="Arial"/>
            </a:rPr>
            <a:t> = 8.</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number of test runs increases geometrically as the factors increase:</a:t>
          </a:r>
        </a:p>
        <a:p>
          <a:pPr algn="l" rtl="0">
            <a:defRPr sz="1000"/>
          </a:pPr>
          <a:r>
            <a:rPr lang="en-US" sz="1000" b="0" i="0" u="none" strike="noStrike" baseline="0">
              <a:solidFill>
                <a:srgbClr val="000000"/>
              </a:solidFill>
              <a:latin typeface="Arial"/>
              <a:cs typeface="Arial"/>
            </a:rPr>
            <a:t>       6 factors at 2 levels would take 2</a:t>
          </a:r>
          <a:r>
            <a:rPr lang="en-US" sz="1000" b="0" i="0" u="none" strike="noStrike" baseline="30000">
              <a:solidFill>
                <a:srgbClr val="000000"/>
              </a:solidFill>
              <a:latin typeface="Arial"/>
              <a:cs typeface="Arial"/>
            </a:rPr>
            <a:t>6</a:t>
          </a:r>
          <a:r>
            <a:rPr lang="en-US" sz="1000" b="0" i="0" u="none" strike="noStrike" baseline="0">
              <a:solidFill>
                <a:srgbClr val="000000"/>
              </a:solidFill>
              <a:latin typeface="Arial"/>
              <a:cs typeface="Arial"/>
            </a:rPr>
            <a:t> = 64 runs</a:t>
          </a:r>
        </a:p>
        <a:p>
          <a:pPr algn="l" rtl="0">
            <a:defRPr sz="1000"/>
          </a:pPr>
          <a:r>
            <a:rPr lang="en-US" sz="1000" b="0" i="0" u="none" strike="noStrike" baseline="0">
              <a:solidFill>
                <a:srgbClr val="000000"/>
              </a:solidFill>
              <a:latin typeface="Arial"/>
              <a:cs typeface="Arial"/>
            </a:rPr>
            <a:t>     10 factors at 2 levels would take 2</a:t>
          </a:r>
          <a:r>
            <a:rPr lang="en-US" sz="1000" b="0" i="0" u="none" strike="noStrike" baseline="30000">
              <a:solidFill>
                <a:srgbClr val="000000"/>
              </a:solidFill>
              <a:latin typeface="Arial"/>
              <a:cs typeface="Arial"/>
            </a:rPr>
            <a:t>10</a:t>
          </a:r>
          <a:r>
            <a:rPr lang="en-US" sz="1000" b="0" i="0" u="none" strike="noStrike" baseline="0">
              <a:solidFill>
                <a:srgbClr val="000000"/>
              </a:solidFill>
              <a:latin typeface="Arial"/>
              <a:cs typeface="Arial"/>
            </a:rPr>
            <a:t> = 1024 runs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"Fractional Factorial Design"</a:t>
          </a:r>
          <a:r>
            <a:rPr lang="en-US" sz="1000" b="0" i="0" u="none" strike="noStrike" baseline="0">
              <a:solidFill>
                <a:srgbClr val="000000"/>
              </a:solidFill>
              <a:latin typeface="Arial"/>
              <a:cs typeface="Arial"/>
            </a:rPr>
            <a:t> attempts to reduce the number of test runs.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Design of Experiments, </a:t>
          </a:r>
          <a:r>
            <a:rPr lang="en-US" sz="1000" b="1" i="0" u="none" strike="noStrike" baseline="0">
              <a:solidFill>
                <a:srgbClr val="000000"/>
              </a:solidFill>
              <a:latin typeface="Arial"/>
              <a:cs typeface="Arial"/>
            </a:rPr>
            <a:t>DOE</a:t>
          </a:r>
          <a:r>
            <a:rPr lang="en-US" sz="1000" b="0" i="0" u="none" strike="noStrike" baseline="0">
              <a:solidFill>
                <a:srgbClr val="000000"/>
              </a:solidFill>
              <a:latin typeface="Arial"/>
              <a:cs typeface="Arial"/>
            </a:rPr>
            <a:t> is a systematic method for testing process control factors. Fractional </a:t>
          </a:r>
          <a:r>
            <a:rPr lang="en-US" sz="1000" b="1" i="0" u="none" strike="noStrike" baseline="0">
              <a:solidFill>
                <a:srgbClr val="000000"/>
              </a:solidFill>
              <a:latin typeface="Arial"/>
              <a:cs typeface="Arial"/>
            </a:rPr>
            <a:t>DOE</a:t>
          </a:r>
          <a:r>
            <a:rPr lang="en-US" sz="1000" b="0" i="0" u="none" strike="noStrike" baseline="0">
              <a:solidFill>
                <a:srgbClr val="000000"/>
              </a:solidFill>
              <a:latin typeface="Arial"/>
              <a:cs typeface="Arial"/>
            </a:rPr>
            <a:t> methods can be used to reduce the number of test runs required to determine the optimum values of the control factors.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136</xdr:row>
      <xdr:rowOff>66675</xdr:rowOff>
    </xdr:from>
    <xdr:to>
      <xdr:col>6</xdr:col>
      <xdr:colOff>600075</xdr:colOff>
      <xdr:row>144</xdr:row>
      <xdr:rowOff>57150</xdr:rowOff>
    </xdr:to>
    <xdr:sp macro="" textlink="">
      <xdr:nvSpPr>
        <xdr:cNvPr id="4100" name="Text Box 4">
          <a:extLst>
            <a:ext uri="{FF2B5EF4-FFF2-40B4-BE49-F238E27FC236}">
              <a16:creationId xmlns:a16="http://schemas.microsoft.com/office/drawing/2014/main" id="{00000000-0008-0000-0000-000004100000}"/>
            </a:ext>
          </a:extLst>
        </xdr:cNvPr>
        <xdr:cNvSpPr txBox="1">
          <a:spLocks noChangeArrowheads="1"/>
        </xdr:cNvSpPr>
      </xdr:nvSpPr>
      <xdr:spPr bwMode="auto">
        <a:xfrm>
          <a:off x="619125" y="22059900"/>
          <a:ext cx="4429125" cy="12858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Three Factor Example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Three factors that affect fabric strength are: Polysulfide index, Time, and Temperature. Each of these factors were tested at two levels, low and high. </a:t>
          </a:r>
        </a:p>
        <a:p>
          <a:pPr algn="l" rtl="0">
            <a:defRPr sz="1000"/>
          </a:pPr>
          <a:r>
            <a:rPr lang="en-US" sz="1000" b="0" i="0" u="none" strike="noStrike" baseline="0">
              <a:solidFill>
                <a:srgbClr val="000000"/>
              </a:solidFill>
              <a:latin typeface="Arial"/>
              <a:cs typeface="Arial"/>
            </a:rPr>
            <a:t>The results of this experiment show that the three most important factors determining fabric strength are the Polysulfide index, Time, and Temperature. The expected effect of the three factors on the fabric strength is summarized in the cube-plot below. </a:t>
          </a:r>
        </a:p>
      </xdr:txBody>
    </xdr:sp>
    <xdr:clientData/>
  </xdr:twoCellAnchor>
  <xdr:twoCellAnchor>
    <xdr:from>
      <xdr:col>1</xdr:col>
      <xdr:colOff>9525</xdr:colOff>
      <xdr:row>155</xdr:row>
      <xdr:rowOff>0</xdr:rowOff>
    </xdr:from>
    <xdr:to>
      <xdr:col>7</xdr:col>
      <xdr:colOff>0</xdr:colOff>
      <xdr:row>159</xdr:row>
      <xdr:rowOff>104775</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619125" y="25469850"/>
          <a:ext cx="4438650" cy="752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Full Factor Test Runs</a:t>
          </a:r>
        </a:p>
        <a:p>
          <a:pPr algn="l" rtl="0">
            <a:defRPr sz="1000"/>
          </a:pPr>
          <a:r>
            <a:rPr lang="en-US" sz="1000" b="0" i="0" u="none" strike="noStrike" baseline="0">
              <a:solidFill>
                <a:srgbClr val="000000"/>
              </a:solidFill>
              <a:latin typeface="Arial"/>
              <a:cs typeface="Arial"/>
            </a:rPr>
            <a:t>The standard order of the full factor test runs for the three variables are listed below.  The outcomes from all combinations of low levels ( − ) and high levels </a:t>
          </a:r>
        </a:p>
        <a:p>
          <a:pPr algn="l" rtl="0">
            <a:defRPr sz="1000"/>
          </a:pPr>
          <a:r>
            <a:rPr lang="en-US" sz="1000" b="0" i="0" u="none" strike="noStrike" baseline="0">
              <a:solidFill>
                <a:srgbClr val="000000"/>
              </a:solidFill>
              <a:latin typeface="Arial"/>
              <a:cs typeface="Arial"/>
            </a:rPr>
            <a:t>( + ) are shown in the table below. </a:t>
          </a:r>
        </a:p>
      </xdr:txBody>
    </xdr:sp>
    <xdr:clientData/>
  </xdr:twoCellAnchor>
  <xdr:twoCellAnchor>
    <xdr:from>
      <xdr:col>1</xdr:col>
      <xdr:colOff>0</xdr:colOff>
      <xdr:row>5</xdr:row>
      <xdr:rowOff>19050</xdr:rowOff>
    </xdr:from>
    <xdr:to>
      <xdr:col>7</xdr:col>
      <xdr:colOff>0</xdr:colOff>
      <xdr:row>49</xdr:row>
      <xdr:rowOff>0</xdr:rowOff>
    </xdr:to>
    <xdr:sp macro="" textlink="">
      <xdr:nvSpPr>
        <xdr:cNvPr id="4102" name="Text Box 6">
          <a:extLst>
            <a:ext uri="{FF2B5EF4-FFF2-40B4-BE49-F238E27FC236}">
              <a16:creationId xmlns:a16="http://schemas.microsoft.com/office/drawing/2014/main" id="{00000000-0008-0000-0000-000006100000}"/>
            </a:ext>
          </a:extLst>
        </xdr:cNvPr>
        <xdr:cNvSpPr txBox="1">
          <a:spLocks noChangeArrowheads="1"/>
        </xdr:cNvSpPr>
      </xdr:nvSpPr>
      <xdr:spPr bwMode="auto">
        <a:xfrm>
          <a:off x="609600" y="581025"/>
          <a:ext cx="4448175" cy="72866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Basic Ideas in Statistics</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Industrial</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statistical analysis may be divided into two divisions:</a:t>
          </a:r>
        </a:p>
        <a:p>
          <a:pPr algn="l" rtl="0">
            <a:defRPr sz="1000"/>
          </a:pPr>
          <a:r>
            <a:rPr lang="en-US" sz="1000" b="1" i="0" u="none" strike="noStrike" baseline="0">
              <a:solidFill>
                <a:srgbClr val="000000"/>
              </a:solidFill>
              <a:latin typeface="Arial"/>
              <a:cs typeface="Arial"/>
            </a:rPr>
            <a:t>1. Correlation</a:t>
          </a:r>
          <a:r>
            <a:rPr lang="en-US" sz="1000" b="0" i="0" u="none" strike="noStrike" baseline="0">
              <a:solidFill>
                <a:srgbClr val="000000"/>
              </a:solidFill>
              <a:latin typeface="Arial"/>
              <a:cs typeface="Arial"/>
            </a:rPr>
            <a:t> research measures process variables such as: temperature, pressure, flow rate, voltage, current, viscosity, part dimensions, etc., and makes a determination as to the influence of each variable on the others </a:t>
          </a:r>
          <a:r>
            <a:rPr lang="en-US" sz="1000" b="0" i="0" u="sng" strike="noStrike" baseline="0">
              <a:solidFill>
                <a:srgbClr val="000000"/>
              </a:solidFill>
              <a:latin typeface="Arial"/>
              <a:cs typeface="Arial"/>
            </a:rPr>
            <a:t>without </a:t>
          </a:r>
          <a:r>
            <a:rPr lang="en-US" sz="1000" b="0" i="0" u="none" strike="noStrike" baseline="0">
              <a:solidFill>
                <a:srgbClr val="000000"/>
              </a:solidFill>
              <a:latin typeface="Arial"/>
              <a:cs typeface="Arial"/>
            </a:rPr>
            <a:t>influencing any of the variables.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sng" strike="noStrike" baseline="0">
              <a:solidFill>
                <a:srgbClr val="000000"/>
              </a:solidFill>
              <a:latin typeface="Arial"/>
              <a:cs typeface="Arial"/>
            </a:rPr>
            <a:t>Note: Correlation is not always cause.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Experimentation</a:t>
          </a:r>
          <a:r>
            <a:rPr lang="en-US" sz="1000" b="0" i="0" u="none" strike="noStrike" baseline="0">
              <a:solidFill>
                <a:srgbClr val="000000"/>
              </a:solidFill>
              <a:latin typeface="Arial"/>
              <a:cs typeface="Arial"/>
            </a:rPr>
            <a:t> research measures the same process variables in industrial processes while </a:t>
          </a:r>
          <a:r>
            <a:rPr lang="en-US" sz="1000" b="0" i="0" u="sng" strike="noStrike" baseline="0">
              <a:solidFill>
                <a:srgbClr val="000000"/>
              </a:solidFill>
              <a:latin typeface="Arial"/>
              <a:cs typeface="Arial"/>
            </a:rPr>
            <a:t>adjusting</a:t>
          </a:r>
          <a:r>
            <a:rPr lang="en-US" sz="1000" b="0" i="0" u="none" strike="noStrike" baseline="0">
              <a:solidFill>
                <a:srgbClr val="000000"/>
              </a:solidFill>
              <a:latin typeface="Arial"/>
              <a:cs typeface="Arial"/>
            </a:rPr>
            <a:t> variables to improve product: quality, quantity, cost, etc.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Independent variables: X1, X2, X3, .... Xn,</a:t>
          </a:r>
          <a:r>
            <a:rPr lang="en-US" sz="1000" b="0" i="0" u="none" strike="noStrike" baseline="0">
              <a:solidFill>
                <a:srgbClr val="000000"/>
              </a:solidFill>
              <a:latin typeface="Arial"/>
              <a:cs typeface="Arial"/>
            </a:rPr>
            <a:t> are chosen adjustable factors: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Dependant variables Y1, Y2, Y3, .... Yn. </a:t>
          </a:r>
          <a:r>
            <a:rPr lang="en-US" sz="1000" b="0" i="0" u="none" strike="noStrike" baseline="0">
              <a:solidFill>
                <a:srgbClr val="000000"/>
              </a:solidFill>
              <a:latin typeface="Arial"/>
              <a:cs typeface="Arial"/>
            </a:rPr>
            <a:t>are functions of and influenced by the adjustable factors.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Two possible inter-related influences between independent </a:t>
          </a:r>
          <a:r>
            <a:rPr lang="en-US" sz="1000" b="1" i="0" u="none" strike="noStrike" baseline="0">
              <a:solidFill>
                <a:srgbClr val="000000"/>
              </a:solidFill>
              <a:latin typeface="Arial"/>
              <a:cs typeface="Arial"/>
            </a:rPr>
            <a:t>Xn </a:t>
          </a:r>
          <a:r>
            <a:rPr lang="en-US" sz="1000" b="0" i="0" u="none" strike="noStrike" baseline="0">
              <a:solidFill>
                <a:srgbClr val="000000"/>
              </a:solidFill>
              <a:latin typeface="Arial"/>
              <a:cs typeface="Arial"/>
            </a:rPr>
            <a:t>and dependant </a:t>
          </a:r>
          <a:r>
            <a:rPr lang="en-US" sz="1000" b="1" i="0" u="none" strike="noStrike" baseline="0">
              <a:solidFill>
                <a:srgbClr val="000000"/>
              </a:solidFill>
              <a:latin typeface="Arial"/>
              <a:cs typeface="Arial"/>
            </a:rPr>
            <a:t>Yn </a:t>
          </a:r>
          <a:r>
            <a:rPr lang="en-US" sz="1000" b="0" i="0" u="none" strike="noStrike" baseline="0">
              <a:solidFill>
                <a:srgbClr val="000000"/>
              </a:solidFill>
              <a:latin typeface="Arial"/>
              <a:cs typeface="Arial"/>
            </a:rPr>
            <a:t>variables are: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Outcome-1, Y1 = f ( X1, X2, X3 )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b.</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Outcome-2, Y2 = f ( X2, X3, X4, X5, X6 )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HYPOTHESIS TEST EXAMPLE</a:t>
          </a:r>
        </a:p>
        <a:p>
          <a:pPr algn="l" rtl="0">
            <a:defRPr sz="1000"/>
          </a:pPr>
          <a:r>
            <a:rPr lang="en-US" sz="1000" b="0" i="0" u="none" strike="noStrike" baseline="0">
              <a:solidFill>
                <a:srgbClr val="000000"/>
              </a:solidFill>
              <a:latin typeface="Arial"/>
              <a:cs typeface="Arial"/>
            </a:rPr>
            <a:t>Source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has been supplying chemical </a:t>
          </a:r>
          <a:r>
            <a:rPr lang="en-US" sz="1000" b="1" i="0" u="none" strike="noStrike" baseline="0">
              <a:solidFill>
                <a:srgbClr val="000000"/>
              </a:solidFill>
              <a:latin typeface="Arial"/>
              <a:cs typeface="Arial"/>
            </a:rPr>
            <a:t>XA</a:t>
          </a:r>
          <a:r>
            <a:rPr lang="en-US" sz="1000" b="0" i="0" u="none" strike="noStrike" baseline="0">
              <a:solidFill>
                <a:srgbClr val="000000"/>
              </a:solidFill>
              <a:latin typeface="Arial"/>
              <a:cs typeface="Arial"/>
            </a:rPr>
            <a:t> to a chemical processing company and the production output mean, </a:t>
          </a:r>
          <a:r>
            <a:rPr lang="en-US" sz="1000" b="1" i="0" u="none" strike="noStrike" baseline="0">
              <a:solidFill>
                <a:srgbClr val="000000"/>
              </a:solidFill>
              <a:latin typeface="Arial"/>
              <a:cs typeface="Arial"/>
            </a:rPr>
            <a:t>MuXA</a:t>
          </a:r>
          <a:r>
            <a:rPr lang="en-US" sz="1000" b="0" i="0" u="none" strike="noStrike" baseline="0">
              <a:solidFill>
                <a:srgbClr val="000000"/>
              </a:solidFill>
              <a:latin typeface="Arial"/>
              <a:cs typeface="Arial"/>
            </a:rPr>
            <a:t> has been </a:t>
          </a:r>
          <a:r>
            <a:rPr lang="en-US" sz="1000" b="1" i="0" u="none" strike="noStrike" baseline="0">
              <a:solidFill>
                <a:srgbClr val="000000"/>
              </a:solidFill>
              <a:latin typeface="Arial"/>
              <a:cs typeface="Arial"/>
            </a:rPr>
            <a:t>155 lbs/hr</a:t>
          </a:r>
          <a:r>
            <a:rPr lang="en-US" sz="1000" b="0" i="0" u="none" strike="noStrike" baseline="0">
              <a:solidFill>
                <a:srgbClr val="000000"/>
              </a:solidFill>
              <a:latin typeface="Arial"/>
              <a:cs typeface="Arial"/>
            </a:rPr>
            <a:t> and the standard deviation sigma, </a:t>
          </a:r>
          <a:r>
            <a:rPr lang="el-GR" sz="1000" b="1" i="0" u="none" strike="noStrike" baseline="0">
              <a:solidFill>
                <a:srgbClr val="000000"/>
              </a:solidFill>
              <a:latin typeface="Arial"/>
              <a:cs typeface="Arial"/>
            </a:rPr>
            <a:t>σ </a:t>
          </a:r>
          <a:r>
            <a:rPr lang="en-US" sz="1000" b="1" i="0" u="none" strike="noStrike" baseline="0">
              <a:solidFill>
                <a:srgbClr val="000000"/>
              </a:solidFill>
              <a:latin typeface="Arial"/>
              <a:cs typeface="Arial"/>
            </a:rPr>
            <a:t>is 5 lb/hr</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decision will be made whether or not to purchase chemical </a:t>
          </a:r>
          <a:r>
            <a:rPr lang="en-US" sz="1000" b="1" i="0" u="none" strike="noStrike" baseline="0">
              <a:solidFill>
                <a:srgbClr val="000000"/>
              </a:solidFill>
              <a:latin typeface="Arial"/>
              <a:cs typeface="Arial"/>
            </a:rPr>
            <a:t>XA</a:t>
          </a:r>
          <a:r>
            <a:rPr lang="en-US" sz="1000" b="0" i="0" u="none" strike="noStrike" baseline="0">
              <a:solidFill>
                <a:srgbClr val="000000"/>
              </a:solidFill>
              <a:latin typeface="Arial"/>
              <a:cs typeface="Arial"/>
            </a:rPr>
            <a:t> from alternate source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Source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claims that production output will be increased using their version of chemical </a:t>
          </a:r>
          <a:r>
            <a:rPr lang="en-US" sz="1000" b="1" i="0" u="none" strike="noStrike" baseline="0">
              <a:solidFill>
                <a:srgbClr val="000000"/>
              </a:solidFill>
              <a:latin typeface="Arial"/>
              <a:cs typeface="Arial"/>
            </a:rPr>
            <a:t>XA</a:t>
          </a:r>
          <a:r>
            <a:rPr lang="en-US" sz="1000" b="0" i="0" u="none" strike="noStrike" baseline="0">
              <a:solidFill>
                <a:srgbClr val="000000"/>
              </a:solidFill>
              <a:latin typeface="Arial"/>
              <a:cs typeface="Arial"/>
            </a:rPr>
            <a:t> which is named </a:t>
          </a:r>
          <a:r>
            <a:rPr lang="en-US" sz="1000" b="1" i="0" u="none" strike="noStrike" baseline="0">
              <a:solidFill>
                <a:srgbClr val="000000"/>
              </a:solidFill>
              <a:latin typeface="Arial"/>
              <a:cs typeface="Arial"/>
            </a:rPr>
            <a:t>XB</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alternative hypothesis </a:t>
          </a:r>
          <a:r>
            <a:rPr lang="en-US" sz="1000" b="1" i="0" u="none" strike="noStrike" baseline="0">
              <a:solidFill>
                <a:srgbClr val="000000"/>
              </a:solidFill>
              <a:latin typeface="Arial"/>
              <a:cs typeface="Arial"/>
            </a:rPr>
            <a:t>Ha</a:t>
          </a:r>
          <a:r>
            <a:rPr lang="en-US" sz="1000" b="0" i="0" u="none" strike="noStrike" baseline="0">
              <a:solidFill>
                <a:srgbClr val="000000"/>
              </a:solidFill>
              <a:latin typeface="Arial"/>
              <a:cs typeface="Arial"/>
            </a:rPr>
            <a:t> also called the research hypothesis is the purpose of this research. </a:t>
          </a:r>
          <a:r>
            <a:rPr lang="en-US" sz="1000" b="1" i="0" u="none" strike="noStrike" baseline="0">
              <a:solidFill>
                <a:srgbClr val="000000"/>
              </a:solidFill>
              <a:latin typeface="Arial"/>
              <a:cs typeface="Arial"/>
            </a:rPr>
            <a:t>Ha</a:t>
          </a:r>
          <a:r>
            <a:rPr lang="en-US" sz="1000" b="0" i="0" u="none" strike="noStrike" baseline="0">
              <a:solidFill>
                <a:srgbClr val="000000"/>
              </a:solidFill>
              <a:latin typeface="Arial"/>
              <a:cs typeface="Arial"/>
            </a:rPr>
            <a:t> states that the mean production output, </a:t>
          </a:r>
          <a:r>
            <a:rPr lang="en-US" sz="1000" b="1" i="0" u="none" strike="noStrike" baseline="0">
              <a:solidFill>
                <a:srgbClr val="000000"/>
              </a:solidFill>
              <a:latin typeface="Arial"/>
              <a:cs typeface="Arial"/>
            </a:rPr>
            <a:t>MuXB</a:t>
          </a:r>
          <a:r>
            <a:rPr lang="en-US" sz="1000" b="0" i="0" u="none" strike="noStrike" baseline="0">
              <a:solidFill>
                <a:srgbClr val="000000"/>
              </a:solidFill>
              <a:latin typeface="Arial"/>
              <a:cs typeface="Arial"/>
            </a:rPr>
            <a:t> will be greater than </a:t>
          </a:r>
          <a:r>
            <a:rPr lang="en-US" sz="1000" b="1" i="0" u="none" strike="noStrike" baseline="0">
              <a:solidFill>
                <a:srgbClr val="000000"/>
              </a:solidFill>
              <a:latin typeface="Arial"/>
              <a:cs typeface="Arial"/>
            </a:rPr>
            <a:t>155 lbs/hr</a:t>
          </a:r>
          <a:r>
            <a:rPr lang="en-US" sz="1000" b="0" i="0" u="none" strike="noStrike" baseline="0">
              <a:solidFill>
                <a:srgbClr val="000000"/>
              </a:solidFill>
              <a:latin typeface="Arial"/>
              <a:cs typeface="Arial"/>
            </a:rPr>
            <a:t> using chemical </a:t>
          </a:r>
          <a:r>
            <a:rPr lang="en-US" sz="1000" b="1" i="0" u="none" strike="noStrike" baseline="0">
              <a:solidFill>
                <a:srgbClr val="000000"/>
              </a:solidFill>
              <a:latin typeface="Arial"/>
              <a:cs typeface="Arial"/>
            </a:rPr>
            <a:t>XB </a:t>
          </a:r>
          <a:r>
            <a:rPr lang="en-US" sz="1000" b="0" i="0" u="none" strike="noStrike" baseline="0">
              <a:solidFill>
                <a:srgbClr val="000000"/>
              </a:solidFill>
              <a:latin typeface="Arial"/>
              <a:cs typeface="Arial"/>
            </a:rPr>
            <a:t>supplied by source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The alternative hypothesis in this case, stated mathematically is: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Ha: MuXB &gt; MuXA.</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general, the null hypothesis, </a:t>
          </a:r>
          <a:r>
            <a:rPr lang="en-US" sz="1000" b="1" i="0" u="none" strike="noStrike" baseline="0">
              <a:solidFill>
                <a:srgbClr val="000000"/>
              </a:solidFill>
              <a:latin typeface="Arial"/>
              <a:cs typeface="Arial"/>
            </a:rPr>
            <a:t>Ho</a:t>
          </a:r>
          <a:r>
            <a:rPr lang="en-US" sz="1000" b="0" i="0" u="none" strike="noStrike" baseline="0">
              <a:solidFill>
                <a:srgbClr val="000000"/>
              </a:solidFill>
              <a:latin typeface="Arial"/>
              <a:cs typeface="Arial"/>
            </a:rPr>
            <a:t> states, "No difference". If </a:t>
          </a:r>
          <a:r>
            <a:rPr lang="en-US" sz="1000" b="1" i="0" u="none" strike="noStrike" baseline="0">
              <a:solidFill>
                <a:srgbClr val="000000"/>
              </a:solidFill>
              <a:latin typeface="Arial"/>
              <a:cs typeface="Arial"/>
            </a:rPr>
            <a:t>Ho</a:t>
          </a:r>
          <a:r>
            <a:rPr lang="en-US" sz="1000" b="0" i="0" u="none" strike="noStrike" baseline="0">
              <a:solidFill>
                <a:srgbClr val="000000"/>
              </a:solidFill>
              <a:latin typeface="Arial"/>
              <a:cs typeface="Arial"/>
            </a:rPr>
            <a:t> is true, the mean production output, </a:t>
          </a:r>
          <a:r>
            <a:rPr lang="en-US" sz="1000" b="1" i="0" u="none" strike="noStrike" baseline="0">
              <a:solidFill>
                <a:srgbClr val="000000"/>
              </a:solidFill>
              <a:latin typeface="Arial"/>
              <a:cs typeface="Arial"/>
            </a:rPr>
            <a:t>MuXB</a:t>
          </a:r>
          <a:r>
            <a:rPr lang="en-US" sz="1000" b="0" i="0" u="none" strike="noStrike" baseline="0">
              <a:solidFill>
                <a:srgbClr val="000000"/>
              </a:solidFill>
              <a:latin typeface="Arial"/>
              <a:cs typeface="Arial"/>
            </a:rPr>
            <a:t> will be equal to or less than </a:t>
          </a:r>
          <a:r>
            <a:rPr lang="en-US" sz="1000" b="1" i="0" u="none" strike="noStrike" baseline="0">
              <a:solidFill>
                <a:srgbClr val="000000"/>
              </a:solidFill>
              <a:latin typeface="Arial"/>
              <a:cs typeface="Arial"/>
            </a:rPr>
            <a:t>155 lbs/hr</a:t>
          </a:r>
          <a:r>
            <a:rPr lang="en-US" sz="1000" b="0" i="0" u="none" strike="noStrike" baseline="0">
              <a:solidFill>
                <a:srgbClr val="000000"/>
              </a:solidFill>
              <a:latin typeface="Arial"/>
              <a:cs typeface="Arial"/>
            </a:rPr>
            <a:t> using chemical </a:t>
          </a:r>
          <a:r>
            <a:rPr lang="en-US" sz="1000" b="1" i="0" u="none" strike="noStrike" baseline="0">
              <a:solidFill>
                <a:srgbClr val="000000"/>
              </a:solidFill>
              <a:latin typeface="Arial"/>
              <a:cs typeface="Arial"/>
            </a:rPr>
            <a:t>XB</a:t>
          </a:r>
          <a:r>
            <a:rPr lang="en-US" sz="1000" b="0" i="0" u="none" strike="noStrike" baseline="0">
              <a:solidFill>
                <a:srgbClr val="000000"/>
              </a:solidFill>
              <a:latin typeface="Arial"/>
              <a:cs typeface="Arial"/>
            </a:rPr>
            <a:t> supplied by source B. The null hypothesis is: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Ho: MuXB =&lt; MuXA</a:t>
          </a:r>
        </a:p>
        <a:p>
          <a:pPr algn="l" rtl="0">
            <a:defRPr sz="1000"/>
          </a:pPr>
          <a:r>
            <a:rPr lang="en-US" sz="1000" b="1" i="0" u="none" strike="noStrike" baseline="0">
              <a:solidFill>
                <a:srgbClr val="000000"/>
              </a:solidFill>
              <a:latin typeface="Arial"/>
              <a:cs typeface="Arial"/>
            </a:rPr>
            <a:t>For the null hypothesis to be true the groups of process values must come from the same population.</a:t>
          </a:r>
        </a:p>
        <a:p>
          <a:pPr algn="l" rtl="0">
            <a:defRPr sz="1000"/>
          </a:pPr>
          <a:r>
            <a:rPr lang="en-US" sz="1000" b="0" i="0" u="none" strike="noStrike" baseline="0">
              <a:solidFill>
                <a:srgbClr val="000000"/>
              </a:solidFill>
              <a:latin typeface="Arial"/>
              <a:cs typeface="Arial"/>
            </a:rPr>
            <a:t>The Upper Specification Limit is, </a:t>
          </a:r>
          <a:r>
            <a:rPr lang="en-US" sz="1000" b="1" i="0" u="none" strike="noStrike" baseline="0">
              <a:solidFill>
                <a:srgbClr val="000000"/>
              </a:solidFill>
              <a:latin typeface="Arial"/>
              <a:cs typeface="Arial"/>
            </a:rPr>
            <a:t>USL = 165 = +2 Sigma's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Lower Specification Limit is, </a:t>
          </a:r>
          <a:r>
            <a:rPr lang="en-US" sz="1000" b="1" i="0" u="none" strike="noStrike" baseline="0">
              <a:solidFill>
                <a:srgbClr val="000000"/>
              </a:solidFill>
              <a:latin typeface="Arial"/>
              <a:cs typeface="Arial"/>
            </a:rPr>
            <a:t>LSL = 145 = −2 Sigma's, see below.</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67</xdr:row>
      <xdr:rowOff>123825</xdr:rowOff>
    </xdr:from>
    <xdr:to>
      <xdr:col>6</xdr:col>
      <xdr:colOff>600075</xdr:colOff>
      <xdr:row>100</xdr:row>
      <xdr:rowOff>28575</xdr:rowOff>
    </xdr:to>
    <xdr:sp macro="" textlink="">
      <xdr:nvSpPr>
        <xdr:cNvPr id="4104" name="Text Box 8">
          <a:extLst>
            <a:ext uri="{FF2B5EF4-FFF2-40B4-BE49-F238E27FC236}">
              <a16:creationId xmlns:a16="http://schemas.microsoft.com/office/drawing/2014/main" id="{00000000-0008-0000-0000-000008100000}"/>
            </a:ext>
          </a:extLst>
        </xdr:cNvPr>
        <xdr:cNvSpPr txBox="1">
          <a:spLocks noChangeArrowheads="1"/>
        </xdr:cNvSpPr>
      </xdr:nvSpPr>
      <xdr:spPr bwMode="auto">
        <a:xfrm>
          <a:off x="619125" y="10906125"/>
          <a:ext cx="4429125" cy="5248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total probability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(area ) under the normal distribution curve above is 1.000. The normal probability distribution function is:</a:t>
          </a:r>
        </a:p>
        <a:p>
          <a:pPr algn="l" rtl="0">
            <a:defRPr sz="1000"/>
          </a:pPr>
          <a:r>
            <a:rPr lang="en-US" sz="1000" b="0" i="0" u="none" strike="noStrike" baseline="0">
              <a:solidFill>
                <a:srgbClr val="000000"/>
              </a:solidFill>
              <a:latin typeface="Arial"/>
              <a:cs typeface="Arial"/>
            </a:rPr>
            <a:t>                      f( Z ) = e^−[( Z-Mu )^2 / ( 2*Sigma^2 ) / ( 2*</a:t>
          </a:r>
          <a:r>
            <a:rPr lang="el-GR" sz="1000" b="0" i="0" u="none" strike="noStrike" baseline="0">
              <a:solidFill>
                <a:srgbClr val="000000"/>
              </a:solidFill>
              <a:latin typeface="Arial"/>
              <a:cs typeface="Arial"/>
            </a:rPr>
            <a:t>π*</a:t>
          </a:r>
          <a:r>
            <a:rPr lang="en-US" sz="1000" b="0" i="0" u="none" strike="noStrike" baseline="0">
              <a:solidFill>
                <a:srgbClr val="000000"/>
              </a:solidFill>
              <a:latin typeface="Arial"/>
              <a:cs typeface="Arial"/>
            </a:rPr>
            <a:t>Sigma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Mean value,        </a:t>
          </a:r>
          <a:r>
            <a:rPr lang="en-US" sz="1000" b="1" i="0" u="none" strike="noStrike" baseline="0">
              <a:solidFill>
                <a:srgbClr val="000000"/>
              </a:solidFill>
              <a:latin typeface="Arial"/>
              <a:cs typeface="Arial"/>
            </a:rPr>
            <a:t>Mu = (USL + LSL) / 2 = 155 lbs/hr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Significance level alpha,  </a:t>
          </a:r>
          <a:r>
            <a:rPr lang="el-GR" sz="1000" b="1" i="0" u="none" strike="noStrike" baseline="0">
              <a:solidFill>
                <a:srgbClr val="000000"/>
              </a:solidFill>
              <a:latin typeface="Arial"/>
              <a:cs typeface="Arial"/>
            </a:rPr>
            <a:t>α = </a:t>
          </a:r>
          <a:r>
            <a:rPr lang="en-US" sz="1000" b="1" i="0" u="none" strike="noStrike" baseline="0">
              <a:solidFill>
                <a:srgbClr val="000000"/>
              </a:solidFill>
              <a:latin typeface="Arial"/>
              <a:cs typeface="Arial"/>
            </a:rPr>
            <a:t>P(XB &lt; 145  or XB &gt; 165)</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Total Population Z-score, </a:t>
          </a:r>
          <a:r>
            <a:rPr lang="en-US" sz="1000" b="1" i="0" u="none" strike="noStrike" baseline="0">
              <a:solidFill>
                <a:srgbClr val="000000"/>
              </a:solidFill>
              <a:latin typeface="Arial"/>
              <a:cs typeface="Arial"/>
            </a:rPr>
            <a:t>Z </a:t>
          </a:r>
          <a:r>
            <a:rPr lang="en-US" sz="1000" b="0" i="0" u="none" strike="noStrike" baseline="0">
              <a:solidFill>
                <a:srgbClr val="000000"/>
              </a:solidFill>
              <a:latin typeface="Arial"/>
              <a:cs typeface="Arial"/>
            </a:rPr>
            <a:t> is equal to the number of standard deviations, </a:t>
          </a:r>
          <a:r>
            <a:rPr lang="el-GR" sz="1000" b="1" i="0" u="none" strike="noStrike" baseline="0">
              <a:solidFill>
                <a:srgbClr val="000000"/>
              </a:solidFill>
              <a:latin typeface="Arial"/>
              <a:cs typeface="Arial"/>
            </a:rPr>
            <a:t>σ </a:t>
          </a:r>
          <a:r>
            <a:rPr lang="en-US" sz="1000" b="0" i="0" u="none" strike="noStrike" baseline="0">
              <a:solidFill>
                <a:srgbClr val="000000"/>
              </a:solidFill>
              <a:latin typeface="Arial"/>
              <a:cs typeface="Arial"/>
            </a:rPr>
            <a:t>above  the mean value </a:t>
          </a:r>
          <a:r>
            <a:rPr lang="en-US" sz="1000" b="1" i="0" u="none" strike="noStrike" baseline="0">
              <a:solidFill>
                <a:srgbClr val="000000"/>
              </a:solidFill>
              <a:latin typeface="Arial"/>
              <a:cs typeface="Arial"/>
            </a:rPr>
            <a:t>Mu</a:t>
          </a:r>
          <a:r>
            <a:rPr lang="en-US" sz="1000" b="0" i="0" u="none" strike="noStrike" baseline="0">
              <a:solidFill>
                <a:srgbClr val="000000"/>
              </a:solidFill>
              <a:latin typeface="Arial"/>
              <a:cs typeface="Arial"/>
            </a:rPr>
            <a:t>. Given that this is a 5 Sigma operation:</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Z = ( USL - Mu ) / </a:t>
          </a:r>
          <a:r>
            <a:rPr lang="el-GR" sz="1000" b="1" i="0" u="none" strike="noStrike" baseline="0">
              <a:solidFill>
                <a:srgbClr val="000000"/>
              </a:solidFill>
              <a:latin typeface="Arial"/>
              <a:cs typeface="Arial"/>
            </a:rPr>
            <a:t>σ </a:t>
          </a:r>
        </a:p>
        <a:p>
          <a:pPr algn="l" rtl="0">
            <a:defRPr sz="1000"/>
          </a:pPr>
          <a:r>
            <a:rPr lang="el-GR" sz="1000" b="1" i="0" u="none" strike="noStrike" baseline="0">
              <a:solidFill>
                <a:srgbClr val="000000"/>
              </a:solidFill>
              <a:latin typeface="Arial"/>
              <a:cs typeface="Arial"/>
            </a:rPr>
            <a:t>                                         = (165 - 155) / 5</a:t>
          </a:r>
        </a:p>
        <a:p>
          <a:pPr algn="l" rtl="0">
            <a:defRPr sz="1000"/>
          </a:pPr>
          <a:r>
            <a:rPr lang="el-GR" sz="1000" b="1" i="0" u="none" strike="noStrike" baseline="0">
              <a:solidFill>
                <a:srgbClr val="000000"/>
              </a:solidFill>
              <a:latin typeface="Arial"/>
              <a:cs typeface="Arial"/>
            </a:rPr>
            <a:t>                                         = 2.00</a:t>
          </a:r>
          <a:endParaRPr lang="el-GR" sz="1000" b="0" i="0" u="none" strike="noStrike" baseline="0">
            <a:solidFill>
              <a:srgbClr val="000000"/>
            </a:solidFill>
            <a:latin typeface="Arial"/>
            <a:cs typeface="Arial"/>
          </a:endParaRPr>
        </a:p>
        <a:p>
          <a:pPr algn="l" rtl="0">
            <a:defRPr sz="1000"/>
          </a:pPr>
          <a:endParaRPr lang="el-GR"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Excel's statistical function, </a:t>
          </a:r>
          <a:r>
            <a:rPr lang="en-US" sz="1000" b="1" i="0" u="none" strike="noStrike" baseline="0">
              <a:solidFill>
                <a:srgbClr val="000000"/>
              </a:solidFill>
              <a:latin typeface="Arial"/>
              <a:cs typeface="Arial"/>
            </a:rPr>
            <a:t>NORMSDIST( Z )</a:t>
          </a:r>
          <a:r>
            <a:rPr lang="en-US" sz="1000" b="0" i="0" u="none" strike="noStrike" baseline="0">
              <a:solidFill>
                <a:srgbClr val="000000"/>
              </a:solidFill>
              <a:latin typeface="Arial"/>
              <a:cs typeface="Arial"/>
            </a:rPr>
            <a:t> is used in Parts 1 and 2 of this course to calculate </a:t>
          </a:r>
          <a:r>
            <a:rPr lang="el-GR" sz="1000" b="1" i="0" u="none" strike="noStrike" baseline="0">
              <a:solidFill>
                <a:srgbClr val="000000"/>
              </a:solidFill>
              <a:latin typeface="Arial"/>
              <a:cs typeface="Arial"/>
            </a:rPr>
            <a:t>α</a:t>
          </a:r>
          <a:r>
            <a:rPr lang="el-GR" sz="10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for the whole population. </a:t>
          </a:r>
          <a:r>
            <a:rPr lang="el-GR" sz="1000" b="1" i="0" u="none" strike="noStrike" baseline="0">
              <a:solidFill>
                <a:srgbClr val="000000"/>
              </a:solidFill>
              <a:latin typeface="Arial"/>
              <a:cs typeface="Arial"/>
            </a:rPr>
            <a:t>α / 2</a:t>
          </a:r>
          <a:r>
            <a:rPr lang="el-GR" sz="10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is the area under each tail of the normal distribution curve. Given a Z-score of 2.00,  </a:t>
          </a:r>
          <a:r>
            <a:rPr lang="el-GR" sz="1000" b="1" i="0" u="none" strike="noStrike" baseline="0">
              <a:solidFill>
                <a:srgbClr val="000000"/>
              </a:solidFill>
              <a:latin typeface="Arial"/>
              <a:cs typeface="Arial"/>
            </a:rPr>
            <a:t>α / 2 = 1- </a:t>
          </a:r>
          <a:r>
            <a:rPr lang="en-US" sz="1000" b="1" i="0" u="none" strike="noStrike" baseline="0">
              <a:solidFill>
                <a:srgbClr val="000000"/>
              </a:solidFill>
              <a:latin typeface="Arial"/>
              <a:cs typeface="Arial"/>
            </a:rPr>
            <a:t>NORMSDIST( Z ) = 0.0228</a:t>
          </a:r>
          <a:r>
            <a:rPr lang="en-US" sz="1000" b="0" i="0" u="none" strike="noStrike" baseline="0">
              <a:solidFill>
                <a:srgbClr val="000000"/>
              </a:solidFill>
              <a:latin typeface="Arial"/>
              <a:cs typeface="Arial"/>
            </a:rPr>
            <a:t>, and significance, </a:t>
          </a:r>
          <a:r>
            <a:rPr lang="el-GR" sz="1000" b="1" i="0" u="none" strike="noStrike" baseline="0">
              <a:solidFill>
                <a:srgbClr val="000000"/>
              </a:solidFill>
              <a:latin typeface="Arial"/>
              <a:cs typeface="Arial"/>
            </a:rPr>
            <a:t>α = 2 </a:t>
          </a:r>
          <a:r>
            <a:rPr lang="en-US" sz="1000" b="1" i="0" u="none" strike="noStrike" baseline="0">
              <a:solidFill>
                <a:srgbClr val="000000"/>
              </a:solidFill>
              <a:latin typeface="Arial"/>
              <a:cs typeface="Arial"/>
            </a:rPr>
            <a:t>x 0.0228 = 0.0456 or 4.56%</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Conclusion: Only </a:t>
          </a:r>
          <a:r>
            <a:rPr lang="en-US" sz="1000" b="1" i="0" u="none" strike="noStrike" baseline="0">
              <a:solidFill>
                <a:srgbClr val="000000"/>
              </a:solidFill>
              <a:latin typeface="Arial"/>
              <a:cs typeface="Arial"/>
            </a:rPr>
            <a:t>4.56%</a:t>
          </a:r>
          <a:r>
            <a:rPr lang="en-US" sz="1000" b="0" i="0" u="none" strike="noStrike" baseline="0">
              <a:solidFill>
                <a:srgbClr val="000000"/>
              </a:solidFill>
              <a:latin typeface="Arial"/>
              <a:cs typeface="Arial"/>
            </a:rPr>
            <a:t> of the time </a:t>
          </a:r>
          <a:r>
            <a:rPr lang="en-US" sz="1000" b="1" i="0" u="none" strike="noStrike" baseline="0">
              <a:solidFill>
                <a:srgbClr val="000000"/>
              </a:solidFill>
              <a:latin typeface="Arial"/>
              <a:cs typeface="Arial"/>
            </a:rPr>
            <a:t>MuXB</a:t>
          </a:r>
          <a:r>
            <a:rPr lang="en-US" sz="1000" b="0" i="0" u="none" strike="noStrike" baseline="0">
              <a:solidFill>
                <a:srgbClr val="000000"/>
              </a:solidFill>
              <a:latin typeface="Arial"/>
              <a:cs typeface="Arial"/>
            </a:rPr>
            <a:t> will exceed </a:t>
          </a:r>
          <a:r>
            <a:rPr lang="en-US" sz="1000" b="1" i="0" u="none" strike="noStrike" baseline="0">
              <a:solidFill>
                <a:srgbClr val="000000"/>
              </a:solidFill>
              <a:latin typeface="Arial"/>
              <a:cs typeface="Arial"/>
            </a:rPr>
            <a:t>MuXA</a:t>
          </a:r>
          <a:r>
            <a:rPr lang="en-US" sz="1000" b="0" i="0" u="none" strike="noStrike" baseline="0">
              <a:solidFill>
                <a:srgbClr val="000000"/>
              </a:solidFill>
              <a:latin typeface="Arial"/>
              <a:cs typeface="Arial"/>
            </a:rPr>
            <a:t> and source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is not significantly different from</a:t>
          </a:r>
          <a:r>
            <a:rPr lang="en-US" sz="1000" b="1" i="0" u="none" strike="noStrike" baseline="0">
              <a:solidFill>
                <a:srgbClr val="000000"/>
              </a:solidFill>
              <a:latin typeface="Arial"/>
              <a:cs typeface="Arial"/>
            </a:rPr>
            <a:t> XA</a:t>
          </a:r>
          <a:r>
            <a:rPr lang="en-US" sz="1000" b="0" i="0" u="none" strike="noStrike" baseline="0">
              <a:solidFill>
                <a:srgbClr val="000000"/>
              </a:solidFill>
              <a:latin typeface="Arial"/>
              <a:cs typeface="Arial"/>
            </a:rPr>
            <a:t> and will be rejected.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a:t>
          </a:r>
          <a:r>
            <a:rPr lang="en-US" sz="1000" b="0" i="0" u="none" strike="noStrike" baseline="0">
              <a:solidFill>
                <a:srgbClr val="000000"/>
              </a:solidFill>
              <a:latin typeface="Arial"/>
              <a:cs typeface="Arial"/>
            </a:rPr>
            <a:t> is a measure of the reliability of a result. The lower the value, the more believable it is. For example a p-value of 0.05 indicates that the relation measured between variables is correct; 1.00 - 0.05 = 0.95 or 95% of the time.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p-value is defined as the smallest level of significance at which the null hypothesis (no change) would be rejected. A p-value of 0.05 ( 1 / 20 ) is generally considered to be an acceptable error level. The p-value for the production rate of </a:t>
          </a:r>
          <a:r>
            <a:rPr lang="en-US" sz="1000" b="1" i="0" u="none" strike="noStrike" baseline="0">
              <a:solidFill>
                <a:srgbClr val="000000"/>
              </a:solidFill>
              <a:latin typeface="Arial"/>
              <a:cs typeface="Arial"/>
            </a:rPr>
            <a:t>XB</a:t>
          </a:r>
          <a:r>
            <a:rPr lang="en-US" sz="1000" b="0" i="0" u="none" strike="noStrike" baseline="0">
              <a:solidFill>
                <a:srgbClr val="000000"/>
              </a:solidFill>
              <a:latin typeface="Arial"/>
              <a:cs typeface="Arial"/>
            </a:rPr>
            <a:t> above is</a:t>
          </a:r>
          <a:r>
            <a:rPr lang="en-US" sz="1000" b="1" i="0" u="none" strike="noStrike" baseline="0">
              <a:solidFill>
                <a:srgbClr val="000000"/>
              </a:solidFill>
              <a:latin typeface="Arial"/>
              <a:cs typeface="Arial"/>
            </a:rPr>
            <a:t> p = </a:t>
          </a:r>
          <a:r>
            <a:rPr lang="el-GR" sz="1000" b="1" i="0" u="none" strike="noStrike" baseline="0">
              <a:solidFill>
                <a:srgbClr val="000000"/>
              </a:solidFill>
              <a:latin typeface="Arial"/>
              <a:cs typeface="Arial"/>
            </a:rPr>
            <a:t>α</a:t>
          </a:r>
          <a:r>
            <a:rPr lang="el-GR" sz="1000" b="0" i="0" u="none" strike="noStrike" baseline="0">
              <a:solidFill>
                <a:srgbClr val="000000"/>
              </a:solidFill>
              <a:latin typeface="Arial"/>
              <a:cs typeface="Arial"/>
            </a:rPr>
            <a:t> = 0.0456 </a:t>
          </a:r>
          <a:r>
            <a:rPr lang="en-US" sz="1000" b="0" i="0" u="none" strike="noStrike" baseline="0">
              <a:solidFill>
                <a:srgbClr val="000000"/>
              </a:solidFill>
              <a:latin typeface="Arial"/>
              <a:cs typeface="Arial"/>
            </a:rPr>
            <a:t>meaning no change from production rate of </a:t>
          </a:r>
          <a:r>
            <a:rPr lang="en-US" sz="1000" b="1" i="0" u="none" strike="noStrike" baseline="0">
              <a:solidFill>
                <a:srgbClr val="000000"/>
              </a:solidFill>
              <a:latin typeface="Arial"/>
              <a:cs typeface="Arial"/>
            </a:rPr>
            <a:t>XA</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1</xdr:col>
      <xdr:colOff>238125</xdr:colOff>
      <xdr:row>55</xdr:row>
      <xdr:rowOff>28575</xdr:rowOff>
    </xdr:from>
    <xdr:to>
      <xdr:col>6</xdr:col>
      <xdr:colOff>304800</xdr:colOff>
      <xdr:row>66</xdr:row>
      <xdr:rowOff>76200</xdr:rowOff>
    </xdr:to>
    <xdr:pic>
      <xdr:nvPicPr>
        <xdr:cNvPr id="4259" name="Picture 9" descr="HYPOTH-1">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9229725"/>
          <a:ext cx="390525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187</xdr:row>
      <xdr:rowOff>9525</xdr:rowOff>
    </xdr:from>
    <xdr:to>
      <xdr:col>6</xdr:col>
      <xdr:colOff>600075</xdr:colOff>
      <xdr:row>197</xdr:row>
      <xdr:rowOff>9525</xdr:rowOff>
    </xdr:to>
    <xdr:sp macro="" textlink="">
      <xdr:nvSpPr>
        <xdr:cNvPr id="4106" name="Text Box 10">
          <a:extLst>
            <a:ext uri="{FF2B5EF4-FFF2-40B4-BE49-F238E27FC236}">
              <a16:creationId xmlns:a16="http://schemas.microsoft.com/office/drawing/2014/main" id="{00000000-0008-0000-0000-00000A100000}"/>
            </a:ext>
          </a:extLst>
        </xdr:cNvPr>
        <xdr:cNvSpPr txBox="1">
          <a:spLocks noChangeArrowheads="1"/>
        </xdr:cNvSpPr>
      </xdr:nvSpPr>
      <xdr:spPr bwMode="auto">
        <a:xfrm>
          <a:off x="628650" y="30699075"/>
          <a:ext cx="4419600" cy="16192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200"/>
            </a:lnSpc>
            <a:defRPr sz="1000"/>
          </a:pPr>
          <a:r>
            <a:rPr lang="en-US" sz="1200" b="1" i="0" u="none" strike="noStrike" baseline="0">
              <a:solidFill>
                <a:srgbClr val="000000"/>
              </a:solidFill>
              <a:latin typeface="Arial"/>
              <a:cs typeface="Arial"/>
            </a:rPr>
            <a:t>Optimum Strength</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All low / high combinations of the 3 </a:t>
          </a:r>
          <a:r>
            <a:rPr lang="en-US" sz="1000" b="0" i="0" u="sng" strike="noStrike" baseline="0">
              <a:solidFill>
                <a:srgbClr val="000000"/>
              </a:solidFill>
              <a:latin typeface="Arial"/>
              <a:cs typeface="Arial"/>
            </a:rPr>
            <a:t>interacting</a:t>
          </a:r>
          <a:r>
            <a:rPr lang="en-US" sz="1000" b="0" i="0" u="none" strike="noStrike" baseline="0">
              <a:solidFill>
                <a:srgbClr val="000000"/>
              </a:solidFill>
              <a:latin typeface="Arial"/>
              <a:cs typeface="Arial"/>
            </a:rPr>
            <a:t> factor values: Polysulfide index </a:t>
          </a:r>
          <a:r>
            <a:rPr lang="en-US" sz="1000" b="1" i="0" u="none" strike="noStrike" baseline="0">
              <a:solidFill>
                <a:srgbClr val="000000"/>
              </a:solidFill>
              <a:latin typeface="Arial"/>
              <a:cs typeface="Arial"/>
            </a:rPr>
            <a:t>X1</a:t>
          </a:r>
          <a:r>
            <a:rPr lang="en-US" sz="1000" b="0" i="0" u="none" strike="noStrike" baseline="0">
              <a:solidFill>
                <a:srgbClr val="000000"/>
              </a:solidFill>
              <a:latin typeface="Arial"/>
              <a:cs typeface="Arial"/>
            </a:rPr>
            <a:t>, Time </a:t>
          </a:r>
          <a:r>
            <a:rPr lang="en-US" sz="1000" b="1" i="0" u="none" strike="noStrike" baseline="0">
              <a:solidFill>
                <a:srgbClr val="000000"/>
              </a:solidFill>
              <a:latin typeface="Arial"/>
              <a:cs typeface="Arial"/>
            </a:rPr>
            <a:t>X2</a:t>
          </a:r>
          <a:r>
            <a:rPr lang="en-US" sz="1000" b="0" i="0" u="none" strike="noStrike" baseline="0">
              <a:solidFill>
                <a:srgbClr val="000000"/>
              </a:solidFill>
              <a:latin typeface="Arial"/>
              <a:cs typeface="Arial"/>
            </a:rPr>
            <a:t>, and Temperature </a:t>
          </a:r>
          <a:r>
            <a:rPr lang="en-US" sz="1000" b="1" i="0" u="none" strike="noStrike" baseline="0">
              <a:solidFill>
                <a:srgbClr val="000000"/>
              </a:solidFill>
              <a:latin typeface="Arial"/>
              <a:cs typeface="Arial"/>
            </a:rPr>
            <a:t>X3</a:t>
          </a:r>
          <a:r>
            <a:rPr lang="en-US" sz="1000" b="0" i="0" u="none" strike="noStrike" baseline="0">
              <a:solidFill>
                <a:srgbClr val="000000"/>
              </a:solidFill>
              <a:latin typeface="Arial"/>
              <a:cs typeface="Arial"/>
            </a:rPr>
            <a:t> are shown in the, "Cube Plot Summary" above.</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The optimum combination of factor values that produce the highest fabric strength </a:t>
          </a:r>
          <a:r>
            <a:rPr lang="en-US" sz="1000" b="1" i="0" u="none" strike="noStrike" baseline="0">
              <a:solidFill>
                <a:srgbClr val="000000"/>
              </a:solidFill>
              <a:latin typeface="Arial"/>
              <a:cs typeface="Arial"/>
            </a:rPr>
            <a:t>Y = 14.834 </a:t>
          </a:r>
          <a:r>
            <a:rPr lang="en-US" sz="1000" b="0" i="0" u="none" strike="noStrike" baseline="0">
              <a:solidFill>
                <a:srgbClr val="000000"/>
              </a:solidFill>
              <a:latin typeface="Arial"/>
              <a:cs typeface="Arial"/>
            </a:rPr>
            <a:t>are: </a:t>
          </a:r>
          <a:r>
            <a:rPr lang="en-US" sz="1000" b="1" i="0" u="none" strike="noStrike" baseline="0">
              <a:solidFill>
                <a:srgbClr val="000000"/>
              </a:solidFill>
              <a:latin typeface="Arial"/>
              <a:cs typeface="Arial"/>
            </a:rPr>
            <a:t> +X1 = 7, +X2 = 36, and +X3 = 140.</a:t>
          </a: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 </a:t>
          </a: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226</xdr:row>
      <xdr:rowOff>0</xdr:rowOff>
    </xdr:from>
    <xdr:to>
      <xdr:col>6</xdr:col>
      <xdr:colOff>590550</xdr:colOff>
      <xdr:row>250</xdr:row>
      <xdr:rowOff>152400</xdr:rowOff>
    </xdr:to>
    <xdr:sp macro="" textlink="">
      <xdr:nvSpPr>
        <xdr:cNvPr id="4109" name="Text Box 13">
          <a:extLst>
            <a:ext uri="{FF2B5EF4-FFF2-40B4-BE49-F238E27FC236}">
              <a16:creationId xmlns:a16="http://schemas.microsoft.com/office/drawing/2014/main" id="{00000000-0008-0000-0000-00000D100000}"/>
            </a:ext>
          </a:extLst>
        </xdr:cNvPr>
        <xdr:cNvSpPr txBox="1">
          <a:spLocks noChangeArrowheads="1"/>
        </xdr:cNvSpPr>
      </xdr:nvSpPr>
      <xdr:spPr bwMode="auto">
        <a:xfrm>
          <a:off x="609600" y="37033200"/>
          <a:ext cx="4429125" cy="40386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200"/>
            </a:lnSpc>
            <a:defRPr sz="1000"/>
          </a:pPr>
          <a:r>
            <a:rPr lang="en-US" sz="1200" b="1" i="0" u="none" strike="noStrike" baseline="0">
              <a:solidFill>
                <a:srgbClr val="000000"/>
              </a:solidFill>
              <a:latin typeface="Arial"/>
              <a:cs typeface="Arial"/>
            </a:rPr>
            <a:t>Cube Plot Layout</a:t>
          </a:r>
        </a:p>
        <a:p>
          <a:pPr algn="l" rtl="0">
            <a:lnSpc>
              <a:spcPts val="1000"/>
            </a:lnSpc>
            <a:defRPr sz="1000"/>
          </a:pPr>
          <a:r>
            <a:rPr lang="en-US" sz="1000" b="0" i="0" u="none" strike="noStrike" baseline="0">
              <a:solidFill>
                <a:srgbClr val="000000"/>
              </a:solidFill>
              <a:latin typeface="Arial"/>
              <a:cs typeface="Arial"/>
            </a:rPr>
            <a:t>The cube plot layout illustrated above is typical of 2-level, 3-factor process variable experiment summaries.</a:t>
          </a:r>
        </a:p>
        <a:p>
          <a:pPr algn="l" rtl="0">
            <a:lnSpc>
              <a:spcPts val="1000"/>
            </a:lnSpc>
            <a:defRPr sz="1000"/>
          </a:pPr>
          <a:endParaRPr lang="en-US" sz="1000" b="0" i="0" u="none" strike="noStrike" baseline="0">
            <a:solidFill>
              <a:srgbClr val="000000"/>
            </a:solidFill>
            <a:latin typeface="Arial"/>
            <a:cs typeface="Arial"/>
          </a:endParaRPr>
        </a:p>
        <a:p>
          <a:pPr algn="l" rtl="0">
            <a:lnSpc>
              <a:spcPts val="1200"/>
            </a:lnSpc>
            <a:defRPr sz="1000"/>
          </a:pPr>
          <a:r>
            <a:rPr lang="en-US" sz="1200" b="1" i="0" u="none" strike="noStrike" baseline="0">
              <a:solidFill>
                <a:srgbClr val="000000"/>
              </a:solidFill>
              <a:latin typeface="Arial"/>
              <a:cs typeface="Arial"/>
            </a:rPr>
            <a:t>Design of Experiments, DOE</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Design of Experiments, DOE is a systematic method for testing process control factors. Fractional DOE methods can be used to reduce the number of test runs required to determine the optimum values of the control factors. </a:t>
          </a:r>
          <a:endParaRPr lang="en-US" sz="1200" b="0"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Ronald Fisher in 1935 laid the foundation of experimental design in his book, "The Design of Experiments". He pointed out that factorial designs with two or more factors were more efficient than testing one factor at a time. Experiments with two or more factors allows the measurement of the </a:t>
          </a:r>
          <a:r>
            <a:rPr lang="en-US" sz="1000" b="0" i="0" u="sng" strike="noStrike" baseline="0">
              <a:solidFill>
                <a:srgbClr val="000000"/>
              </a:solidFill>
              <a:latin typeface="Arial"/>
              <a:cs typeface="Arial"/>
            </a:rPr>
            <a:t>effect of each factor</a:t>
          </a:r>
          <a:r>
            <a:rPr lang="en-US" sz="1000" b="0" i="0" u="none" strike="noStrike" baseline="0">
              <a:solidFill>
                <a:srgbClr val="000000"/>
              </a:solidFill>
              <a:latin typeface="Arial"/>
              <a:cs typeface="Arial"/>
            </a:rPr>
            <a:t> on the process response and the</a:t>
          </a:r>
          <a:r>
            <a:rPr lang="en-US" sz="1000" b="0" i="0" u="sng" strike="noStrike" baseline="0">
              <a:solidFill>
                <a:srgbClr val="000000"/>
              </a:solidFill>
              <a:latin typeface="Arial"/>
              <a:cs typeface="Arial"/>
            </a:rPr>
            <a:t> interaction between factors</a:t>
          </a:r>
          <a:r>
            <a:rPr lang="en-US" sz="1000" b="0" i="0" u="none" strike="noStrike" baseline="0">
              <a:solidFill>
                <a:srgbClr val="000000"/>
              </a:solidFill>
              <a:latin typeface="Arial"/>
              <a:cs typeface="Arial"/>
            </a:rPr>
            <a:t> with the least number of test runs. </a:t>
          </a:r>
        </a:p>
        <a:p>
          <a:pPr algn="l" rtl="0">
            <a:lnSpc>
              <a:spcPts val="1000"/>
            </a:lnSpc>
            <a:defRPr sz="1000"/>
          </a:pPr>
          <a:endParaRPr lang="en-US" sz="1000" b="0" i="0" u="none" strike="noStrike" baseline="0">
            <a:solidFill>
              <a:srgbClr val="000000"/>
            </a:solidFill>
            <a:latin typeface="Arial"/>
            <a:cs typeface="Arial"/>
          </a:endParaRPr>
        </a:p>
        <a:p>
          <a:pPr algn="l" rtl="0">
            <a:lnSpc>
              <a:spcPts val="1200"/>
            </a:lnSpc>
            <a:defRPr sz="1000"/>
          </a:pPr>
          <a:r>
            <a:rPr lang="en-US" sz="1200" b="1" i="0" u="none" strike="noStrike" baseline="0">
              <a:solidFill>
                <a:srgbClr val="000000"/>
              </a:solidFill>
              <a:latin typeface="Arial"/>
              <a:cs typeface="Arial"/>
            </a:rPr>
            <a:t>Fractional Factorial Design</a:t>
          </a:r>
          <a:endParaRPr lang="en-US" sz="1000" b="1"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As stated above, the number of test runs increases geometrically as the factors increase:</a:t>
          </a:r>
        </a:p>
        <a:p>
          <a:pPr algn="l" rtl="0">
            <a:lnSpc>
              <a:spcPts val="1000"/>
            </a:lnSpc>
            <a:defRPr sz="1000"/>
          </a:pPr>
          <a:r>
            <a:rPr lang="en-US" sz="1000" b="0" i="0" u="none" strike="noStrike" baseline="0">
              <a:solidFill>
                <a:srgbClr val="000000"/>
              </a:solidFill>
              <a:latin typeface="Arial"/>
              <a:cs typeface="Arial"/>
            </a:rPr>
            <a:t>       8 factors at 2 levels would take 2</a:t>
          </a:r>
          <a:r>
            <a:rPr lang="en-US" sz="1000" b="0" i="0" u="none" strike="noStrike" baseline="30000">
              <a:solidFill>
                <a:srgbClr val="000000"/>
              </a:solidFill>
              <a:latin typeface="Arial"/>
              <a:cs typeface="Arial"/>
            </a:rPr>
            <a:t>8</a:t>
          </a:r>
          <a:r>
            <a:rPr lang="en-US" sz="1000" b="0" i="0" u="none" strike="noStrike" baseline="0">
              <a:solidFill>
                <a:srgbClr val="000000"/>
              </a:solidFill>
              <a:latin typeface="Arial"/>
              <a:cs typeface="Arial"/>
            </a:rPr>
            <a:t> = 256 runs</a:t>
          </a: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Fractional factorial design are methods for reducing the number of test runs by at least half. </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This is the end of this worksheet.</a:t>
          </a: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4</xdr:col>
      <xdr:colOff>180975</xdr:colOff>
      <xdr:row>131</xdr:row>
      <xdr:rowOff>19050</xdr:rowOff>
    </xdr:from>
    <xdr:to>
      <xdr:col>6</xdr:col>
      <xdr:colOff>209550</xdr:colOff>
      <xdr:row>132</xdr:row>
      <xdr:rowOff>66675</xdr:rowOff>
    </xdr:to>
    <xdr:sp macro="" textlink="">
      <xdr:nvSpPr>
        <xdr:cNvPr id="4113" name="Text Box 17">
          <a:extLst>
            <a:ext uri="{FF2B5EF4-FFF2-40B4-BE49-F238E27FC236}">
              <a16:creationId xmlns:a16="http://schemas.microsoft.com/office/drawing/2014/main" id="{00000000-0008-0000-0000-000011100000}"/>
            </a:ext>
          </a:extLst>
        </xdr:cNvPr>
        <xdr:cNvSpPr txBox="1">
          <a:spLocks noChangeArrowheads="1"/>
        </xdr:cNvSpPr>
      </xdr:nvSpPr>
      <xdr:spPr bwMode="auto">
        <a:xfrm>
          <a:off x="3200400" y="21174075"/>
          <a:ext cx="145732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&lt; Type your values here.</a:t>
          </a:r>
        </a:p>
      </xdr:txBody>
    </xdr:sp>
    <xdr:clientData/>
  </xdr:twoCellAnchor>
  <xdr:twoCellAnchor>
    <xdr:from>
      <xdr:col>4</xdr:col>
      <xdr:colOff>180975</xdr:colOff>
      <xdr:row>134</xdr:row>
      <xdr:rowOff>66675</xdr:rowOff>
    </xdr:from>
    <xdr:to>
      <xdr:col>5</xdr:col>
      <xdr:colOff>552450</xdr:colOff>
      <xdr:row>135</xdr:row>
      <xdr:rowOff>95250</xdr:rowOff>
    </xdr:to>
    <xdr:sp macro="" textlink="">
      <xdr:nvSpPr>
        <xdr:cNvPr id="4114" name="Text Box 18">
          <a:extLst>
            <a:ext uri="{FF2B5EF4-FFF2-40B4-BE49-F238E27FC236}">
              <a16:creationId xmlns:a16="http://schemas.microsoft.com/office/drawing/2014/main" id="{00000000-0008-0000-0000-000012100000}"/>
            </a:ext>
          </a:extLst>
        </xdr:cNvPr>
        <xdr:cNvSpPr txBox="1">
          <a:spLocks noChangeArrowheads="1"/>
        </xdr:cNvSpPr>
      </xdr:nvSpPr>
      <xdr:spPr bwMode="auto">
        <a:xfrm>
          <a:off x="3200400" y="21717000"/>
          <a:ext cx="1143000"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&lt; Excel calculation </a:t>
          </a:r>
        </a:p>
      </xdr:txBody>
    </xdr:sp>
    <xdr:clientData/>
  </xdr:twoCellAnchor>
  <xdr:twoCellAnchor editAs="oneCell">
    <xdr:from>
      <xdr:col>1</xdr:col>
      <xdr:colOff>476250</xdr:colOff>
      <xdr:row>206</xdr:row>
      <xdr:rowOff>38100</xdr:rowOff>
    </xdr:from>
    <xdr:to>
      <xdr:col>5</xdr:col>
      <xdr:colOff>638175</xdr:colOff>
      <xdr:row>225</xdr:row>
      <xdr:rowOff>0</xdr:rowOff>
    </xdr:to>
    <xdr:pic>
      <xdr:nvPicPr>
        <xdr:cNvPr id="4264" name="Picture 19" descr="CUBE-LAYOUT-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34442400"/>
          <a:ext cx="3343275"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172</xdr:row>
      <xdr:rowOff>19050</xdr:rowOff>
    </xdr:from>
    <xdr:to>
      <xdr:col>5</xdr:col>
      <xdr:colOff>238125</xdr:colOff>
      <xdr:row>185</xdr:row>
      <xdr:rowOff>76200</xdr:rowOff>
    </xdr:to>
    <xdr:pic>
      <xdr:nvPicPr>
        <xdr:cNvPr id="4265" name="Picture 20" descr="CUBE-1">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9700" y="28889325"/>
          <a:ext cx="261937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257</xdr:row>
      <xdr:rowOff>9525</xdr:rowOff>
    </xdr:from>
    <xdr:to>
      <xdr:col>7</xdr:col>
      <xdr:colOff>0</xdr:colOff>
      <xdr:row>302</xdr:row>
      <xdr:rowOff>9525</xdr:rowOff>
    </xdr:to>
    <xdr:sp macro="" textlink="">
      <xdr:nvSpPr>
        <xdr:cNvPr id="4117" name="Text Box 21">
          <a:extLst>
            <a:ext uri="{FF2B5EF4-FFF2-40B4-BE49-F238E27FC236}">
              <a16:creationId xmlns:a16="http://schemas.microsoft.com/office/drawing/2014/main" id="{00000000-0008-0000-0000-000015100000}"/>
            </a:ext>
          </a:extLst>
        </xdr:cNvPr>
        <xdr:cNvSpPr txBox="1">
          <a:spLocks noChangeArrowheads="1"/>
        </xdr:cNvSpPr>
      </xdr:nvSpPr>
      <xdr:spPr bwMode="auto">
        <a:xfrm>
          <a:off x="619125" y="42062400"/>
          <a:ext cx="4438650" cy="72866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Statistical Model</a:t>
          </a:r>
        </a:p>
        <a:p>
          <a:pPr algn="l" rtl="0">
            <a:defRPr sz="1000"/>
          </a:pPr>
          <a:r>
            <a:rPr lang="en-US" sz="1200" b="1" i="0" u="none" strike="noStrike" baseline="0">
              <a:solidFill>
                <a:srgbClr val="000000"/>
              </a:solidFill>
              <a:latin typeface="Arial"/>
              <a:cs typeface="Arial"/>
            </a:rPr>
            <a:t>From Wikipedia, the free encyclopedia</a:t>
          </a:r>
        </a:p>
        <a:p>
          <a:pPr algn="l" rtl="0">
            <a:defRPr sz="1000"/>
          </a:pPr>
          <a:r>
            <a:rPr lang="en-US" sz="1200" b="1" i="0" u="none" strike="noStrike" baseline="0">
              <a:solidFill>
                <a:srgbClr val="000000"/>
              </a:solidFill>
              <a:latin typeface="Arial"/>
              <a:cs typeface="Arial"/>
            </a:rPr>
            <a:t>Implementation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more than two factors, a 2</a:t>
          </a:r>
          <a:r>
            <a:rPr lang="en-US" sz="1000" b="0" i="0" u="none" strike="noStrike" baseline="30000">
              <a:solidFill>
                <a:srgbClr val="000000"/>
              </a:solidFill>
              <a:latin typeface="Arial"/>
              <a:cs typeface="Arial"/>
            </a:rPr>
            <a:t>k</a:t>
          </a:r>
          <a:r>
            <a:rPr lang="en-US" sz="1000" b="0" i="0" u="none" strike="noStrike" baseline="0">
              <a:solidFill>
                <a:srgbClr val="000000"/>
              </a:solidFill>
              <a:latin typeface="Arial"/>
              <a:cs typeface="Arial"/>
            </a:rPr>
            <a:t> factorial experiment can be recursively designed from a 2</a:t>
          </a:r>
          <a:r>
            <a:rPr lang="en-US" sz="1000" b="0" i="0" u="none" strike="noStrike" baseline="30000">
              <a:solidFill>
                <a:srgbClr val="000000"/>
              </a:solidFill>
              <a:latin typeface="Arial"/>
              <a:cs typeface="Arial"/>
            </a:rPr>
            <a:t>k-1</a:t>
          </a:r>
          <a:r>
            <a:rPr lang="en-US" sz="1000" b="0" i="0" u="none" strike="noStrike" baseline="0">
              <a:solidFill>
                <a:srgbClr val="000000"/>
              </a:solidFill>
              <a:latin typeface="Arial"/>
              <a:cs typeface="Arial"/>
            </a:rPr>
            <a:t> factorial experiment by replicating the 2</a:t>
          </a:r>
          <a:r>
            <a:rPr lang="en-US" sz="1000" b="0" i="0" u="none" strike="noStrike" baseline="30000">
              <a:solidFill>
                <a:srgbClr val="000000"/>
              </a:solidFill>
              <a:latin typeface="Arial"/>
              <a:cs typeface="Arial"/>
            </a:rPr>
            <a:t>k-1</a:t>
          </a:r>
          <a:r>
            <a:rPr lang="en-US" sz="1000" b="0" i="0" u="none" strike="noStrike" baseline="0">
              <a:solidFill>
                <a:srgbClr val="000000"/>
              </a:solidFill>
              <a:latin typeface="Arial"/>
              <a:cs typeface="Arial"/>
            </a:rPr>
            <a:t> experiment, assigning the first replicate to the first (or low) level of the new factor, and the second replicate to the second (or high) level. </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Replication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Where measurement is made of a phenomenon that is subject to variation it is important to carry out </a:t>
          </a:r>
          <a:r>
            <a:rPr lang="en-US" sz="1000" b="0" i="0" u="sng" strike="noStrike" baseline="0">
              <a:solidFill>
                <a:srgbClr val="000000"/>
              </a:solidFill>
              <a:latin typeface="Arial"/>
              <a:cs typeface="Arial"/>
            </a:rPr>
            <a:t>repeat measurements</a:t>
          </a:r>
          <a:r>
            <a:rPr lang="en-US" sz="1000" b="0" i="0" u="none" strike="noStrike" baseline="0">
              <a:solidFill>
                <a:srgbClr val="000000"/>
              </a:solidFill>
              <a:latin typeface="Arial"/>
              <a:cs typeface="Arial"/>
            </a:rPr>
            <a:t>, so that the variability associated with the phenomenon can be estimated.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framework can be generalized to, e.g., designing three replicates for three level factors, etc.</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factorial experiment allows for estimation of experimental error in two ways. The experiment can be replicated, or the scarcity-of-effects principle can often be exploited.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Replication is more common for small experiments and is a very reliable way of assessing experimental error.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the number of factors is large (typically more than about 5 factors, but this does vary by application), replication of the design can become operationally difficult.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these cases, it is common to only run a single replicate of the design, and to assume that factor interactions of more than a certain order (say, between three or more factors) are negligible.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Under this assumption, estimates of such high order interactions are estimates of an exact zero, thus really an estimate of experimental error.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there are many factors, many experimental runs will be necessary, even without replication.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example, experimenting with 10 factors at two levels each produces 2</a:t>
          </a:r>
          <a:r>
            <a:rPr lang="en-US" sz="1000" b="0" i="0" u="none" strike="noStrike" baseline="30000">
              <a:solidFill>
                <a:srgbClr val="000000"/>
              </a:solidFill>
              <a:latin typeface="Arial"/>
              <a:cs typeface="Arial"/>
            </a:rPr>
            <a:t>10</a:t>
          </a:r>
          <a:r>
            <a:rPr lang="en-US" sz="1000" b="0" i="0" u="none" strike="noStrike" baseline="0">
              <a:solidFill>
                <a:srgbClr val="000000"/>
              </a:solidFill>
              <a:latin typeface="Arial"/>
              <a:cs typeface="Arial"/>
            </a:rPr>
            <a:t>=1024 combinations.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At some point this becomes infeasible due to high cost or insufficient resources. In this case, fractional factorial designs may be used.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308</xdr:row>
      <xdr:rowOff>0</xdr:rowOff>
    </xdr:from>
    <xdr:to>
      <xdr:col>7</xdr:col>
      <xdr:colOff>0</xdr:colOff>
      <xdr:row>353</xdr:row>
      <xdr:rowOff>19050</xdr:rowOff>
    </xdr:to>
    <xdr:sp macro="" textlink="">
      <xdr:nvSpPr>
        <xdr:cNvPr id="4118" name="Text Box 22">
          <a:extLst>
            <a:ext uri="{FF2B5EF4-FFF2-40B4-BE49-F238E27FC236}">
              <a16:creationId xmlns:a16="http://schemas.microsoft.com/office/drawing/2014/main" id="{00000000-0008-0000-0000-000016100000}"/>
            </a:ext>
          </a:extLst>
        </xdr:cNvPr>
        <xdr:cNvSpPr txBox="1">
          <a:spLocks noChangeArrowheads="1"/>
        </xdr:cNvSpPr>
      </xdr:nvSpPr>
      <xdr:spPr bwMode="auto">
        <a:xfrm>
          <a:off x="619125" y="50311050"/>
          <a:ext cx="4438650" cy="7305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As with any statistical experiment, the experimental runs in a factorial experiment should be randomized to reduce the impact that bias could have on the experimental results.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practice, this can be a large operational challenge.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Factorial experiments can be used when there are more than two levels of each factor.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However, the number of experimental runs required for three-level (or more) factorial designs will be considerably greater than for their two-level counterparts.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Factorial designs are therefore less attractive if a researcher wishes to consider more than two levels.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Analysis</a:t>
          </a:r>
        </a:p>
        <a:p>
          <a:pPr algn="l" rtl="0">
            <a:defRPr sz="1000"/>
          </a:pPr>
          <a:r>
            <a:rPr lang="en-US" sz="1200" b="1" i="0" u="none" strike="noStrike" baseline="0">
              <a:solidFill>
                <a:srgbClr val="000000"/>
              </a:solidFill>
              <a:latin typeface="Arial"/>
              <a:cs typeface="Arial"/>
            </a:rPr>
            <a:t>Main article: Yates Analysis</a:t>
          </a:r>
        </a:p>
        <a:p>
          <a:pPr algn="l" rtl="0">
            <a:defRPr sz="1000"/>
          </a:pPr>
          <a:r>
            <a:rPr lang="en-US" sz="1200" b="1" i="0" u="none" strike="noStrike" baseline="0">
              <a:solidFill>
                <a:srgbClr val="000000"/>
              </a:solidFill>
              <a:latin typeface="Arial"/>
              <a:cs typeface="Arial"/>
            </a:rPr>
            <a:t>From Wikipedia, the free encyclopedia</a:t>
          </a:r>
        </a:p>
        <a:p>
          <a:pPr algn="l" rtl="0">
            <a:defRPr sz="1000"/>
          </a:pPr>
          <a:r>
            <a:rPr lang="en-US" sz="1000" b="0" i="0" u="none" strike="noStrike" baseline="0">
              <a:solidFill>
                <a:srgbClr val="000000"/>
              </a:solidFill>
              <a:latin typeface="Arial"/>
              <a:cs typeface="Arial"/>
            </a:rPr>
            <a:t>A factorial experiment can be analyzed using ANOVA or regression analysis.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is relatively easy to estimate the main effect for a factor.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compute the main effect of a factor "A", subtract the average response of all experimental runs for which A was at its low (or first) level from the average response of all experimental runs for which A was at its high (or second) level.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useful exploratory analysis tools for factorial experiments include main effects plots, interaction plots, and a normal probability plot of the estimated effects.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the factors are continuous, two-level factorial designs assume that the effects are linear.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a quadratic effect is expected for a factor, a more complicated experiment should be used, such as a central composite design.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Optimization of factors that could have quadratic effects is the primary goal of response surface methodology.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DOE can be used to find answers in situations such as "what is the main contributing factor to a problem?", "how well does the system/process perform in the presence of noise?", "what is the best configuration of factor values to minimize variation in a response?" etc.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358</xdr:row>
      <xdr:rowOff>152400</xdr:rowOff>
    </xdr:from>
    <xdr:to>
      <xdr:col>7</xdr:col>
      <xdr:colOff>9525</xdr:colOff>
      <xdr:row>397</xdr:row>
      <xdr:rowOff>152400</xdr:rowOff>
    </xdr:to>
    <xdr:sp macro="" textlink="">
      <xdr:nvSpPr>
        <xdr:cNvPr id="4120" name="Text Box 24">
          <a:extLst>
            <a:ext uri="{FF2B5EF4-FFF2-40B4-BE49-F238E27FC236}">
              <a16:creationId xmlns:a16="http://schemas.microsoft.com/office/drawing/2014/main" id="{00000000-0008-0000-0000-000018100000}"/>
            </a:ext>
          </a:extLst>
        </xdr:cNvPr>
        <xdr:cNvSpPr txBox="1">
          <a:spLocks noChangeArrowheads="1"/>
        </xdr:cNvSpPr>
      </xdr:nvSpPr>
      <xdr:spPr bwMode="auto">
        <a:xfrm>
          <a:off x="609600" y="58559700"/>
          <a:ext cx="4457700" cy="6315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Taguchi Methods</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Taguchi Methods are statistical methods for improving the quality of manufactured items and include: Loss Functions, Off-line Quality Control, and Innovations in the Design of Experiments.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Taguchi applied the pioneering work of R. A. Fisher in improving farming to modern industrial and chemical processes. He demonstrated the importance of reducing variations in manufacturing processes.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He compared the small variations called noise to process variations.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Taguchi DOE Strategy</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Taguchi, Design of Experiments strategy has three stages: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1. System design,</a:t>
          </a:r>
        </a:p>
        <a:p>
          <a:pPr algn="l" rtl="0">
            <a:defRPr sz="1000"/>
          </a:pPr>
          <a:r>
            <a:rPr lang="en-US" sz="1000" b="0" i="0" u="none" strike="noStrike" baseline="0">
              <a:solidFill>
                <a:srgbClr val="000000"/>
              </a:solidFill>
              <a:latin typeface="Arial"/>
              <a:cs typeface="Arial"/>
            </a:rPr>
            <a:t>             2. Control parameter design, and</a:t>
          </a:r>
        </a:p>
        <a:p>
          <a:pPr algn="l" rtl="0">
            <a:defRPr sz="1000"/>
          </a:pPr>
          <a:r>
            <a:rPr lang="en-US" sz="1000" b="0" i="0" u="none" strike="noStrike" baseline="0">
              <a:solidFill>
                <a:srgbClr val="000000"/>
              </a:solidFill>
              <a:latin typeface="Arial"/>
              <a:cs typeface="Arial"/>
            </a:rPr>
            <a:t>             3. Tolerance design.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His major contribution was that the exact choice of process control values required is under-specified by the performance requirements of a system and on focusing on reducing and controlling variation in the few critical dimensions of the finished product.</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DOE. Related Links</a:t>
          </a:r>
        </a:p>
        <a:p>
          <a:pPr algn="l" rtl="0">
            <a:defRPr sz="1000"/>
          </a:pPr>
          <a:endParaRPr lang="en-US" sz="12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http://home.ubalt.edu/ntsbarsh/Business-stat/otherapplets/ANOVA2Rep.htm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www.ststgraphics.com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www. ltcconline.net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www.ruf.rice.edu/~lane/stat_sim/index.html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http://wwwstage.valpo.edu/other/dabook/ch13/c13-1.htm</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This is the end of this worksheet</a:t>
          </a:r>
        </a:p>
      </xdr:txBody>
    </xdr:sp>
    <xdr:clientData/>
  </xdr:twoCellAnchor>
  <xdr:twoCellAnchor>
    <xdr:from>
      <xdr:col>9</xdr:col>
      <xdr:colOff>0</xdr:colOff>
      <xdr:row>5</xdr:row>
      <xdr:rowOff>0</xdr:rowOff>
    </xdr:from>
    <xdr:to>
      <xdr:col>16</xdr:col>
      <xdr:colOff>361950</xdr:colOff>
      <xdr:row>18</xdr:row>
      <xdr:rowOff>123825</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276975" y="923925"/>
          <a:ext cx="4629150"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200" b="1" i="0">
              <a:solidFill>
                <a:schemeClr val="dk1"/>
              </a:solidFill>
              <a:latin typeface="Arial" pitchFamily="34" charset="0"/>
              <a:ea typeface="+mn-ea"/>
              <a:cs typeface="Arial" pitchFamily="34" charset="0"/>
            </a:rPr>
            <a:t>Spread Sheet Method: new Excel version</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1. Type in values for the </a:t>
          </a:r>
          <a:r>
            <a:rPr lang="en-US" sz="1000" b="1" i="0">
              <a:solidFill>
                <a:srgbClr val="FF0000"/>
              </a:solidFill>
              <a:latin typeface="Arial" pitchFamily="34" charset="0"/>
              <a:ea typeface="+mn-ea"/>
              <a:cs typeface="Arial" pitchFamily="34" charset="0"/>
            </a:rPr>
            <a:t>Input Data</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r>
            <a:rPr lang="en-US" sz="1000" b="0" i="0">
              <a:solidFill>
                <a:schemeClr val="dk1"/>
              </a:solidFill>
              <a:latin typeface="Arial" pitchFamily="34" charset="0"/>
              <a:ea typeface="+mn-ea"/>
              <a:cs typeface="Arial" pitchFamily="34" charset="0"/>
            </a:rPr>
            <a:t>2. Excel will make the </a:t>
          </a:r>
          <a:r>
            <a:rPr lang="en-US" sz="1000" b="1" i="0">
              <a:solidFill>
                <a:srgbClr val="FF0000"/>
              </a:solidFill>
              <a:latin typeface="Arial" pitchFamily="34" charset="0"/>
              <a:ea typeface="+mn-ea"/>
              <a:cs typeface="Arial" pitchFamily="34" charset="0"/>
            </a:rPr>
            <a:t>Calculations</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200" b="1" i="0">
              <a:solidFill>
                <a:schemeClr val="dk1"/>
              </a:solidFill>
              <a:latin typeface="Arial" pitchFamily="34" charset="0"/>
              <a:ea typeface="+mn-ea"/>
              <a:cs typeface="Arial" pitchFamily="34" charset="0"/>
            </a:rPr>
            <a:t>Excel's GOAL SEEK </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Excel's, "Goal Seek" adjusts one Input value to cause a Calculated formula cell to equal a given value.</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using Excel's Goal Seek, unprotect the spread sheet by selecting: Drop down menu:  Home &gt; Format &gt; Unprotect Sheet &gt; OK </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Excel's Goal Seek is not needed, restore protection with:</a:t>
          </a:r>
          <a:endParaRPr lang="en-US" sz="1000">
            <a:latin typeface="Arial" pitchFamily="34" charset="0"/>
            <a:cs typeface="Arial" pitchFamily="34" charset="0"/>
          </a:endParaRPr>
        </a:p>
        <a:p>
          <a:pPr rtl="0"/>
          <a:r>
            <a:rPr lang="en-US" sz="1000" b="0" i="0">
              <a:solidFill>
                <a:schemeClr val="dk1"/>
              </a:solidFill>
              <a:latin typeface="Arial" pitchFamily="34" charset="0"/>
              <a:ea typeface="+mn-ea"/>
              <a:cs typeface="Arial" pitchFamily="34" charset="0"/>
            </a:rPr>
            <a:t>Drop down menu:  Home &gt; Format &gt; Protect Sheet &gt; OK </a:t>
          </a:r>
          <a:endParaRPr lang="en-US" sz="1000">
            <a:latin typeface="Arial" pitchFamily="34" charset="0"/>
            <a:cs typeface="Arial" pitchFamily="34" charset="0"/>
          </a:endParaRPr>
        </a:p>
        <a:p>
          <a:endParaRPr lang="en-US" sz="1100"/>
        </a:p>
      </xdr:txBody>
    </xdr:sp>
    <xdr:clientData/>
  </xdr:twoCellAnchor>
  <xdr:twoCellAnchor>
    <xdr:from>
      <xdr:col>9</xdr:col>
      <xdr:colOff>0</xdr:colOff>
      <xdr:row>20</xdr:row>
      <xdr:rowOff>0</xdr:rowOff>
    </xdr:from>
    <xdr:to>
      <xdr:col>16</xdr:col>
      <xdr:colOff>323850</xdr:colOff>
      <xdr:row>34</xdr:row>
      <xdr:rowOff>57150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276975" y="3352800"/>
          <a:ext cx="459105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200" b="1" i="0">
              <a:solidFill>
                <a:schemeClr val="dk1"/>
              </a:solidFill>
              <a:latin typeface="Arial" pitchFamily="34" charset="0"/>
              <a:ea typeface="+mn-ea"/>
              <a:cs typeface="Arial" pitchFamily="34" charset="0"/>
            </a:rPr>
            <a:t>Spread Sheet Method: Excel-97 2003 - old version</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1. Type in values for the </a:t>
          </a:r>
          <a:r>
            <a:rPr lang="en-US" sz="1000" b="1" i="0">
              <a:solidFill>
                <a:srgbClr val="FF0000"/>
              </a:solidFill>
              <a:latin typeface="Arial" pitchFamily="34" charset="0"/>
              <a:ea typeface="+mn-ea"/>
              <a:cs typeface="Arial" pitchFamily="34" charset="0"/>
            </a:rPr>
            <a:t>Input Data</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r>
            <a:rPr lang="en-US" sz="1000" b="0" i="0">
              <a:solidFill>
                <a:schemeClr val="dk1"/>
              </a:solidFill>
              <a:latin typeface="Arial" pitchFamily="34" charset="0"/>
              <a:ea typeface="+mn-ea"/>
              <a:cs typeface="Arial" pitchFamily="34" charset="0"/>
            </a:rPr>
            <a:t>2. Excel will make the </a:t>
          </a:r>
          <a:r>
            <a:rPr lang="en-US" sz="1000" b="1" i="0">
              <a:solidFill>
                <a:srgbClr val="FF0000"/>
              </a:solidFill>
              <a:latin typeface="Arial" pitchFamily="34" charset="0"/>
              <a:ea typeface="+mn-ea"/>
              <a:cs typeface="Arial" pitchFamily="34" charset="0"/>
            </a:rPr>
            <a:t>Calculations</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200" b="1" i="0">
              <a:solidFill>
                <a:schemeClr val="dk1"/>
              </a:solidFill>
              <a:latin typeface="Arial" pitchFamily="34" charset="0"/>
              <a:ea typeface="+mn-ea"/>
              <a:cs typeface="Arial" pitchFamily="34" charset="0"/>
            </a:rPr>
            <a:t>Excel's GOAL SEEK </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Excel's, "Goal Seek" adjusts one Input value to cause a Calculated formula cell to equal a given value.</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using Excel's Goal Seek, unprotect the spread sheet by selecting: Drop down menu: Tools &gt; Protection &gt; Unprotect Sheet &gt; OK </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Excel's Goal Seek is not needed, restore protection with:</a:t>
          </a:r>
          <a:endParaRPr lang="en-US" sz="1000">
            <a:latin typeface="Arial" pitchFamily="34" charset="0"/>
            <a:cs typeface="Arial" pitchFamily="34" charset="0"/>
          </a:endParaRPr>
        </a:p>
        <a:p>
          <a:r>
            <a:rPr lang="en-US" sz="1000" b="0" i="0">
              <a:solidFill>
                <a:schemeClr val="dk1"/>
              </a:solidFill>
              <a:latin typeface="Arial" pitchFamily="34" charset="0"/>
              <a:ea typeface="+mn-ea"/>
              <a:cs typeface="Arial" pitchFamily="34" charset="0"/>
            </a:rPr>
            <a:t>Drop down menu: Tools &gt; Protection &gt; Protect Sheet &gt; OK </a:t>
          </a:r>
          <a:endParaRPr lang="en-US"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9525</xdr:rowOff>
    </xdr:from>
    <xdr:to>
      <xdr:col>7</xdr:col>
      <xdr:colOff>0</xdr:colOff>
      <xdr:row>48</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42925" y="571500"/>
          <a:ext cx="4371975" cy="72771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Analysis of Variance ANOVA</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Analysis of Variance, ANOVA compares the effect of several sets of control variables on one or more response variables. It looks at the spread of each set of values. One-way ANOVA evaluates the difference between the means of each set, and the overall mean response value. The probability is calculated of the variations in mean values, Mu being large enough not to be ascribable to chance.</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Response Variable Y</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temperature of a chemical will be changed when passing through a heat exchanger. One temperature </a:t>
          </a:r>
          <a:r>
            <a:rPr lang="en-US" sz="1000" b="0" i="0" u="sng" strike="noStrike" baseline="0">
              <a:solidFill>
                <a:srgbClr val="000000"/>
              </a:solidFill>
              <a:latin typeface="Arial"/>
              <a:cs typeface="Arial"/>
            </a:rPr>
            <a:t>control variable</a:t>
          </a:r>
          <a:r>
            <a:rPr lang="en-US" sz="1000" b="1" i="0" u="none" strike="noStrike" baseline="0">
              <a:solidFill>
                <a:srgbClr val="000000"/>
              </a:solidFill>
              <a:latin typeface="Arial"/>
              <a:cs typeface="Arial"/>
            </a:rPr>
            <a:t> X1</a:t>
          </a:r>
          <a:r>
            <a:rPr lang="en-US" sz="1000" b="0" i="0" u="none" strike="noStrike" baseline="0">
              <a:solidFill>
                <a:srgbClr val="000000"/>
              </a:solidFill>
              <a:latin typeface="Arial"/>
              <a:cs typeface="Arial"/>
            </a:rPr>
            <a:t> is the electrical power supplied to the heat exchanger, measured in Watts. Another </a:t>
          </a:r>
          <a:r>
            <a:rPr lang="en-US" sz="1000" b="0" i="0" u="sng" strike="noStrike" baseline="0">
              <a:solidFill>
                <a:srgbClr val="000000"/>
              </a:solidFill>
              <a:latin typeface="Arial"/>
              <a:cs typeface="Arial"/>
            </a:rPr>
            <a:t>control variable</a:t>
          </a:r>
          <a:r>
            <a:rPr lang="en-US" sz="1000" b="0" i="0" u="none" strike="noStrike" baseline="0">
              <a:solidFill>
                <a:srgbClr val="000000"/>
              </a:solidFill>
              <a:latin typeface="Arial"/>
              <a:cs typeface="Arial"/>
            </a:rPr>
            <a:t> is the chemical flow rate, </a:t>
          </a:r>
          <a:r>
            <a:rPr lang="en-US" sz="1000" b="1" i="0" u="none" strike="noStrike" baseline="0">
              <a:solidFill>
                <a:srgbClr val="000000"/>
              </a:solidFill>
              <a:latin typeface="Arial"/>
              <a:cs typeface="Arial"/>
            </a:rPr>
            <a:t>X2 </a:t>
          </a:r>
          <a:r>
            <a:rPr lang="en-US" sz="1000" b="0" i="0" u="none" strike="noStrike" baseline="0">
              <a:solidFill>
                <a:srgbClr val="000000"/>
              </a:solidFill>
              <a:latin typeface="Arial"/>
              <a:cs typeface="Arial"/>
            </a:rPr>
            <a:t>measured in gallons per minute. One </a:t>
          </a:r>
          <a:r>
            <a:rPr lang="en-US" sz="1000" b="0" i="0" u="sng" strike="noStrike" baseline="0">
              <a:solidFill>
                <a:srgbClr val="000000"/>
              </a:solidFill>
              <a:latin typeface="Arial"/>
              <a:cs typeface="Arial"/>
            </a:rPr>
            <a:t>response variable</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Y1</a:t>
          </a:r>
          <a:r>
            <a:rPr lang="en-US" sz="1000" b="0" i="0" u="none" strike="noStrike" baseline="0">
              <a:solidFill>
                <a:srgbClr val="000000"/>
              </a:solidFill>
              <a:latin typeface="Arial"/>
              <a:cs typeface="Arial"/>
            </a:rPr>
            <a:t> is the temperature of the fluid at a point some distance down stream from the heat exchanger discharge. Another response variable, </a:t>
          </a:r>
          <a:r>
            <a:rPr lang="en-US" sz="1000" b="1" i="0" u="none" strike="noStrike" baseline="0">
              <a:solidFill>
                <a:srgbClr val="000000"/>
              </a:solidFill>
              <a:latin typeface="Arial"/>
              <a:cs typeface="Arial"/>
            </a:rPr>
            <a:t>Y2</a:t>
          </a:r>
          <a:r>
            <a:rPr lang="en-US" sz="1000" b="0" i="0" u="none" strike="noStrike" baseline="0">
              <a:solidFill>
                <a:srgbClr val="000000"/>
              </a:solidFill>
              <a:latin typeface="Arial"/>
              <a:cs typeface="Arial"/>
            </a:rPr>
            <a:t> is the viscosity of the chemical measured at another point down stream from the heat exchanger.</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Null Hypothesis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null hypothesis or </a:t>
          </a:r>
          <a:r>
            <a:rPr lang="en-US" sz="1000" b="1" i="0" u="none" strike="noStrike" baseline="0">
              <a:solidFill>
                <a:srgbClr val="000000"/>
              </a:solidFill>
              <a:latin typeface="Arial"/>
              <a:cs typeface="Arial"/>
            </a:rPr>
            <a:t>Ho</a:t>
          </a:r>
          <a:r>
            <a:rPr lang="en-US" sz="1000" b="0" i="0" u="none" strike="noStrike" baseline="0">
              <a:solidFill>
                <a:srgbClr val="000000"/>
              </a:solidFill>
              <a:latin typeface="Arial"/>
              <a:cs typeface="Arial"/>
            </a:rPr>
            <a:t> test is: No difference in the response means </a:t>
          </a:r>
          <a:r>
            <a:rPr lang="en-US" sz="1000" b="1" i="0" u="none" strike="noStrike" baseline="0">
              <a:solidFill>
                <a:srgbClr val="000000"/>
              </a:solidFill>
              <a:latin typeface="Arial"/>
              <a:cs typeface="Arial"/>
            </a:rPr>
            <a:t>Mu</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Ho: Mu1 = Mu2 = .... = Muk</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Mun = mean value of one group of response variables.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t>
          </a:r>
          <a:r>
            <a:rPr lang="en-US" sz="1000" b="1" i="0" u="none" strike="noStrike" baseline="0">
              <a:solidFill>
                <a:srgbClr val="000000"/>
              </a:solidFill>
              <a:latin typeface="Arial"/>
              <a:cs typeface="Arial"/>
            </a:rPr>
            <a:t>One-way ANOVA</a:t>
          </a:r>
          <a:r>
            <a:rPr lang="en-US" sz="1000" b="0" i="0" u="none" strike="noStrike" baseline="0">
              <a:solidFill>
                <a:srgbClr val="000000"/>
              </a:solidFill>
              <a:latin typeface="Arial"/>
              <a:cs typeface="Arial"/>
            </a:rPr>
            <a:t> is used to test the effect of groups of data values on one response variable. ANOVA compares differences in the mean values and spread of two or more independent groups of data. See, "Excel 6-Sigma Quality Tools Part-2" by the author.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t>
          </a:r>
          <a:r>
            <a:rPr lang="en-US" sz="1000" b="1" i="0" u="none" strike="noStrike" baseline="0">
              <a:solidFill>
                <a:srgbClr val="000000"/>
              </a:solidFill>
              <a:latin typeface="Arial"/>
              <a:cs typeface="Arial"/>
            </a:rPr>
            <a:t>Two-way ANOVA</a:t>
          </a:r>
          <a:r>
            <a:rPr lang="en-US" sz="1000" b="0" i="0" u="none" strike="noStrike" baseline="0">
              <a:solidFill>
                <a:srgbClr val="000000"/>
              </a:solidFill>
              <a:latin typeface="Arial"/>
              <a:cs typeface="Arial"/>
            </a:rPr>
            <a:t> is used to test the effect of groups of data values on two or more control variables with and without interaction, see examples below. The mean values and spread of two or more independent groups of response data are compared. </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2-Way ANOVA Example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fluid temperatures, </a:t>
          </a:r>
          <a:r>
            <a:rPr lang="en-US" sz="1000" b="1" i="0" u="none" strike="noStrike" baseline="0">
              <a:solidFill>
                <a:srgbClr val="000000"/>
              </a:solidFill>
              <a:latin typeface="Arial"/>
              <a:cs typeface="Arial"/>
            </a:rPr>
            <a:t>Y </a:t>
          </a:r>
          <a:r>
            <a:rPr lang="en-US" sz="1000" b="0" i="0" u="none" strike="noStrike" baseline="0">
              <a:solidFill>
                <a:srgbClr val="000000"/>
              </a:solidFill>
              <a:latin typeface="Arial"/>
              <a:cs typeface="Arial"/>
            </a:rPr>
            <a:t>(C deg)</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that were measured when steady-state conditions were obtained for 3 heat exchanger power settings or factors: A1=10, A2=20, and A3=30 kW and 3 flow rates or levels: B1=50,B2=60, and B3=70 gpm. The test combinations were: 10W &amp; 50 gpm, 10W &amp; 60 gpm ...... 30W &amp; 70gpm. The total number of test run experiments were: 3 x 3 = 9.</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of combination of factor, </a:t>
          </a:r>
          <a:r>
            <a:rPr lang="en-US" sz="1000" b="1" i="0" u="none" strike="noStrike" baseline="0">
              <a:solidFill>
                <a:srgbClr val="000000"/>
              </a:solidFill>
              <a:latin typeface="Arial"/>
              <a:cs typeface="Arial"/>
            </a:rPr>
            <a:t>Ai</a:t>
          </a:r>
          <a:r>
            <a:rPr lang="en-US" sz="1000" b="0" i="0" u="none" strike="noStrike" baseline="0">
              <a:solidFill>
                <a:srgbClr val="000000"/>
              </a:solidFill>
              <a:latin typeface="Arial"/>
              <a:cs typeface="Arial"/>
            </a:rPr>
            <a:t> and level, </a:t>
          </a:r>
          <a:r>
            <a:rPr lang="en-US" sz="1000" b="1" i="0" u="none" strike="noStrike" baseline="0">
              <a:solidFill>
                <a:srgbClr val="000000"/>
              </a:solidFill>
              <a:latin typeface="Arial"/>
              <a:cs typeface="Arial"/>
            </a:rPr>
            <a:t>Bj</a:t>
          </a:r>
          <a:r>
            <a:rPr lang="en-US" sz="1000" b="0" i="0" u="none" strike="noStrike" baseline="0">
              <a:solidFill>
                <a:srgbClr val="000000"/>
              </a:solidFill>
              <a:latin typeface="Arial"/>
              <a:cs typeface="Arial"/>
            </a:rPr>
            <a:t> caused a specific process fluid temperature, </a:t>
          </a:r>
          <a:r>
            <a:rPr lang="en-US" sz="1000" b="1" i="0" u="none" strike="noStrike" baseline="0">
              <a:solidFill>
                <a:srgbClr val="000000"/>
              </a:solidFill>
              <a:latin typeface="Arial"/>
              <a:cs typeface="Arial"/>
            </a:rPr>
            <a:t>Yij</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590550</xdr:colOff>
      <xdr:row>93</xdr:row>
      <xdr:rowOff>38100</xdr:rowOff>
    </xdr:from>
    <xdr:to>
      <xdr:col>7</xdr:col>
      <xdr:colOff>9525</xdr:colOff>
      <xdr:row>97</xdr:row>
      <xdr:rowOff>133350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1123950" y="15440025"/>
          <a:ext cx="3800475" cy="7429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Heat Exchanger Watts Main Effects Plot</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three Heat Exchanger means and corresponding chemical temperatures are plotted above in a, "Main Effects" graph.</a:t>
          </a:r>
        </a:p>
      </xdr:txBody>
    </xdr:sp>
    <xdr:clientData/>
  </xdr:twoCellAnchor>
  <xdr:twoCellAnchor>
    <xdr:from>
      <xdr:col>1</xdr:col>
      <xdr:colOff>57150</xdr:colOff>
      <xdr:row>121</xdr:row>
      <xdr:rowOff>0</xdr:rowOff>
    </xdr:from>
    <xdr:to>
      <xdr:col>6</xdr:col>
      <xdr:colOff>923925</xdr:colOff>
      <xdr:row>124</xdr:row>
      <xdr:rowOff>123825</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590550" y="19983450"/>
          <a:ext cx="4229100" cy="6096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Flow GPM Main Effects Plot</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three Flow means and corresponding chemical temperatures are plotted above in a, "Main Effects" graph. </a:t>
          </a:r>
        </a:p>
      </xdr:txBody>
    </xdr:sp>
    <xdr:clientData/>
  </xdr:twoCellAnchor>
  <xdr:twoCellAnchor>
    <xdr:from>
      <xdr:col>1</xdr:col>
      <xdr:colOff>9525</xdr:colOff>
      <xdr:row>104</xdr:row>
      <xdr:rowOff>104775</xdr:rowOff>
    </xdr:from>
    <xdr:to>
      <xdr:col>5</xdr:col>
      <xdr:colOff>752475</xdr:colOff>
      <xdr:row>120</xdr:row>
      <xdr:rowOff>85725</xdr:rowOff>
    </xdr:to>
    <xdr:graphicFrame macro="">
      <xdr:nvGraphicFramePr>
        <xdr:cNvPr id="6321" name="Chart 7">
          <a:extLst>
            <a:ext uri="{FF2B5EF4-FFF2-40B4-BE49-F238E27FC236}">
              <a16:creationId xmlns:a16="http://schemas.microsoft.com/office/drawing/2014/main" id="{00000000-0008-0000-0100-0000B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130</xdr:row>
      <xdr:rowOff>38100</xdr:rowOff>
    </xdr:from>
    <xdr:to>
      <xdr:col>6</xdr:col>
      <xdr:colOff>1000125</xdr:colOff>
      <xdr:row>144</xdr:row>
      <xdr:rowOff>38100</xdr:rowOff>
    </xdr:to>
    <xdr:graphicFrame macro="">
      <xdr:nvGraphicFramePr>
        <xdr:cNvPr id="6322" name="Chart 16">
          <a:extLst>
            <a:ext uri="{FF2B5EF4-FFF2-40B4-BE49-F238E27FC236}">
              <a16:creationId xmlns:a16="http://schemas.microsoft.com/office/drawing/2014/main" id="{00000000-0008-0000-0100-0000B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145</xdr:row>
      <xdr:rowOff>9525</xdr:rowOff>
    </xdr:from>
    <xdr:to>
      <xdr:col>7</xdr:col>
      <xdr:colOff>9525</xdr:colOff>
      <xdr:row>148</xdr:row>
      <xdr:rowOff>123825</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1171575" y="23917275"/>
          <a:ext cx="3752850" cy="600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Flow GPM Interaction Plots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three Flow means: 1, 2, and 3 and corresponding chemical temperatures are plotted above in an, "Interaction" graph.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9525</xdr:colOff>
      <xdr:row>77</xdr:row>
      <xdr:rowOff>66675</xdr:rowOff>
    </xdr:from>
    <xdr:to>
      <xdr:col>6</xdr:col>
      <xdr:colOff>657225</xdr:colOff>
      <xdr:row>92</xdr:row>
      <xdr:rowOff>95250</xdr:rowOff>
    </xdr:to>
    <xdr:graphicFrame macro="">
      <xdr:nvGraphicFramePr>
        <xdr:cNvPr id="6324" name="Chart 20">
          <a:extLst>
            <a:ext uri="{FF2B5EF4-FFF2-40B4-BE49-F238E27FC236}">
              <a16:creationId xmlns:a16="http://schemas.microsoft.com/office/drawing/2014/main" id="{00000000-0008-0000-0100-0000B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628650</xdr:colOff>
      <xdr:row>178</xdr:row>
      <xdr:rowOff>85725</xdr:rowOff>
    </xdr:from>
    <xdr:to>
      <xdr:col>6</xdr:col>
      <xdr:colOff>742950</xdr:colOff>
      <xdr:row>192</xdr:row>
      <xdr:rowOff>19050</xdr:rowOff>
    </xdr:to>
    <xdr:graphicFrame macro="">
      <xdr:nvGraphicFramePr>
        <xdr:cNvPr id="6325" name="Chart 21">
          <a:extLst>
            <a:ext uri="{FF2B5EF4-FFF2-40B4-BE49-F238E27FC236}">
              <a16:creationId xmlns:a16="http://schemas.microsoft.com/office/drawing/2014/main" id="{00000000-0008-0000-0100-0000B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171</xdr:row>
      <xdr:rowOff>57150</xdr:rowOff>
    </xdr:from>
    <xdr:to>
      <xdr:col>7</xdr:col>
      <xdr:colOff>9525</xdr:colOff>
      <xdr:row>178</xdr:row>
      <xdr:rowOff>28575</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1171575" y="28222575"/>
          <a:ext cx="3752850" cy="11049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Interaction Example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highlighted response has changed in the table above, 14 deg C was 11 deg C due to a reduction in flow rate A3. When the Interaction line segments are not parallel, there is interaction between the control variables: A1, A2, A3 and B1, B2, B3 as shown in the graph below.</a:t>
          </a:r>
        </a:p>
      </xdr:txBody>
    </xdr:sp>
    <xdr:clientData/>
  </xdr:twoCellAnchor>
  <xdr:twoCellAnchor>
    <xdr:from>
      <xdr:col>1</xdr:col>
      <xdr:colOff>9525</xdr:colOff>
      <xdr:row>206</xdr:row>
      <xdr:rowOff>9525</xdr:rowOff>
    </xdr:from>
    <xdr:to>
      <xdr:col>7</xdr:col>
      <xdr:colOff>9525</xdr:colOff>
      <xdr:row>250</xdr:row>
      <xdr:rowOff>152400</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542925" y="33842325"/>
          <a:ext cx="4381500" cy="7305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effect of the factors when presented in combination is greater than the sum of their separate effects. </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Flow A3 combined with Watts B1 does not result in minimum temperature in the graph above.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The interaction uncertainty between Watts and Flow should always be measured by the, "Sum of Squares Method" described below.</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Sum of Squares Method</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and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are two process control factors that influence response variable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 </a:t>
          </a:r>
          <a:r>
            <a:rPr lang="en-US" sz="1000" b="0" i="0" u="none" strike="noStrike" baseline="0">
              <a:solidFill>
                <a:srgbClr val="000000"/>
              </a:solidFill>
              <a:latin typeface="Arial"/>
              <a:cs typeface="Arial"/>
            </a:rPr>
            <a:t>is the number of rows of factor </a:t>
          </a:r>
          <a:r>
            <a:rPr lang="en-US" sz="1000" b="1" i="0" u="none" strike="noStrike" baseline="0">
              <a:solidFill>
                <a:srgbClr val="000000"/>
              </a:solidFill>
              <a:latin typeface="Arial"/>
              <a:cs typeface="Arial"/>
            </a:rPr>
            <a:t>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a:t>
          </a:r>
          <a:r>
            <a:rPr lang="en-US" sz="1000" b="0" i="0" u="none" strike="noStrike" baseline="0">
              <a:solidFill>
                <a:srgbClr val="000000"/>
              </a:solidFill>
              <a:latin typeface="Arial"/>
              <a:cs typeface="Arial"/>
            </a:rPr>
            <a:t> is the number of columns or levels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factor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is combined with each level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to form a total of </a:t>
          </a:r>
          <a:r>
            <a:rPr lang="en-US" sz="1000" b="1" i="0" u="none" strike="noStrike" baseline="0">
              <a:solidFill>
                <a:srgbClr val="000000"/>
              </a:solidFill>
              <a:latin typeface="Arial"/>
              <a:cs typeface="Arial"/>
            </a:rPr>
            <a:t>rc </a:t>
          </a:r>
          <a:r>
            <a:rPr lang="en-US" sz="1000" b="0" i="0" u="none" strike="noStrike" baseline="0">
              <a:solidFill>
                <a:srgbClr val="000000"/>
              </a:solidFill>
              <a:latin typeface="Arial"/>
              <a:cs typeface="Arial"/>
            </a:rPr>
            <a:t>treatments.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m </a:t>
          </a:r>
          <a:r>
            <a:rPr lang="en-US" sz="1000" b="0" i="0" u="none" strike="noStrike" baseline="0">
              <a:solidFill>
                <a:srgbClr val="000000"/>
              </a:solidFill>
              <a:latin typeface="Arial"/>
              <a:cs typeface="Arial"/>
            </a:rPr>
            <a:t>is the number of sample value replications. See below.</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 = mab</a:t>
          </a:r>
          <a:r>
            <a:rPr lang="en-US" sz="1000" b="0" i="0" u="none" strike="noStrike" baseline="0">
              <a:solidFill>
                <a:srgbClr val="000000"/>
              </a:solidFill>
              <a:latin typeface="Arial"/>
              <a:cs typeface="Arial"/>
            </a:rPr>
            <a:t> .... the total number of sample values.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Two Way ANOVA Table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sum of squares A, sum of squares B, sum of squares AB, sum of squares Error, mean squares A, mean squares B, mean squares AB, mean squares Error, degrees of freedom df, and treatment statistics F for a factorial design are summarized in a two-way ANOVA table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Factors </a:t>
          </a:r>
          <a:r>
            <a:rPr lang="en-US" sz="1000" b="1" i="0" u="none" strike="noStrike" baseline="0">
              <a:solidFill>
                <a:srgbClr val="000000"/>
              </a:solidFill>
              <a:latin typeface="Arial"/>
              <a:cs typeface="Arial"/>
            </a:rPr>
            <a:t>Ai</a:t>
          </a:r>
          <a:r>
            <a:rPr lang="en-US" sz="1000" b="0" i="0" u="none" strike="noStrike" baseline="0">
              <a:solidFill>
                <a:srgbClr val="000000"/>
              </a:solidFill>
              <a:latin typeface="Arial"/>
              <a:cs typeface="Arial"/>
            </a:rPr>
            <a:t>, Levels </a:t>
          </a:r>
          <a:r>
            <a:rPr lang="en-US" sz="1000" b="1" i="0" u="none" strike="noStrike" baseline="0">
              <a:solidFill>
                <a:srgbClr val="000000"/>
              </a:solidFill>
              <a:latin typeface="Arial"/>
              <a:cs typeface="Arial"/>
            </a:rPr>
            <a:t>Bj</a:t>
          </a:r>
          <a:r>
            <a:rPr lang="en-US" sz="1000" b="0" i="0" u="none" strike="noStrike" baseline="0">
              <a:solidFill>
                <a:srgbClr val="000000"/>
              </a:solidFill>
              <a:latin typeface="Arial"/>
              <a:cs typeface="Arial"/>
            </a:rPr>
            <a:t>, and Responses, </a:t>
          </a:r>
          <a:r>
            <a:rPr lang="en-US" sz="1200" b="1" i="0" u="none" strike="noStrike" baseline="0">
              <a:solidFill>
                <a:srgbClr val="000000"/>
              </a:solidFill>
              <a:latin typeface="Arial"/>
              <a:cs typeface="Arial"/>
            </a:rPr>
            <a:t>Yijk.</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Factors </a:t>
          </a:r>
          <a:r>
            <a:rPr lang="en-US" sz="1000" b="1" i="0" u="none" strike="noStrike" baseline="0">
              <a:solidFill>
                <a:srgbClr val="000000"/>
              </a:solidFill>
              <a:latin typeface="Arial"/>
              <a:cs typeface="Arial"/>
            </a:rPr>
            <a:t>Ai</a:t>
          </a:r>
          <a:r>
            <a:rPr lang="en-US" sz="1000" b="0" i="0" u="none" strike="noStrike" baseline="0">
              <a:solidFill>
                <a:srgbClr val="000000"/>
              </a:solidFill>
              <a:latin typeface="Arial"/>
              <a:cs typeface="Arial"/>
            </a:rPr>
            <a:t> are in </a:t>
          </a:r>
          <a:r>
            <a:rPr lang="en-US" sz="1000" b="1" i="0" u="none" strike="noStrike" baseline="0">
              <a:solidFill>
                <a:srgbClr val="000000"/>
              </a:solidFill>
              <a:latin typeface="Arial"/>
              <a:cs typeface="Arial"/>
            </a:rPr>
            <a:t>r</a:t>
          </a:r>
          <a:r>
            <a:rPr lang="en-US" sz="1000" b="0" i="0" u="none" strike="noStrike" baseline="0">
              <a:solidFill>
                <a:srgbClr val="000000"/>
              </a:solidFill>
              <a:latin typeface="Arial"/>
              <a:cs typeface="Arial"/>
            </a:rPr>
            <a:t>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Levels </a:t>
          </a:r>
          <a:r>
            <a:rPr lang="en-US" sz="1000" b="1" i="0" u="none" strike="noStrike" baseline="0">
              <a:solidFill>
                <a:srgbClr val="000000"/>
              </a:solidFill>
              <a:latin typeface="Arial"/>
              <a:cs typeface="Arial"/>
            </a:rPr>
            <a:t>Bj</a:t>
          </a:r>
          <a:r>
            <a:rPr lang="en-US" sz="1000" b="0" i="0" u="none" strike="noStrike" baseline="0">
              <a:solidFill>
                <a:srgbClr val="000000"/>
              </a:solidFill>
              <a:latin typeface="Arial"/>
              <a:cs typeface="Arial"/>
            </a:rPr>
            <a:t> are in </a:t>
          </a:r>
          <a:r>
            <a:rPr lang="en-US" sz="1000" b="1" i="0" u="none" strike="noStrike" baseline="0">
              <a:solidFill>
                <a:srgbClr val="000000"/>
              </a:solidFill>
              <a:latin typeface="Arial"/>
              <a:cs typeface="Arial"/>
            </a:rPr>
            <a:t>c </a:t>
          </a:r>
          <a:r>
            <a:rPr lang="en-US" sz="1000" b="0" i="0" u="none" strike="noStrike" baseline="0">
              <a:solidFill>
                <a:srgbClr val="000000"/>
              </a:solidFill>
              <a:latin typeface="Arial"/>
              <a:cs typeface="Arial"/>
            </a:rPr>
            <a:t>columns.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are two Factors:</a:t>
          </a:r>
          <a:r>
            <a:rPr lang="en-US" sz="1000" b="1" i="0" u="none" strike="noStrike" baseline="0">
              <a:solidFill>
                <a:srgbClr val="000000"/>
              </a:solidFill>
              <a:latin typeface="Arial"/>
              <a:cs typeface="Arial"/>
            </a:rPr>
            <a:t> Ai</a:t>
          </a:r>
          <a:r>
            <a:rPr lang="en-US" sz="1000" b="0" i="0" u="none" strike="noStrike" baseline="0">
              <a:solidFill>
                <a:srgbClr val="000000"/>
              </a:solidFill>
              <a:latin typeface="Arial"/>
              <a:cs typeface="Arial"/>
            </a:rPr>
            <a:t> where i = 1, and 2.</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are three Levels: </a:t>
          </a:r>
          <a:r>
            <a:rPr lang="en-US" sz="1000" b="1" i="0" u="none" strike="noStrike" baseline="0">
              <a:solidFill>
                <a:srgbClr val="000000"/>
              </a:solidFill>
              <a:latin typeface="Arial"/>
              <a:cs typeface="Arial"/>
            </a:rPr>
            <a:t>Bj</a:t>
          </a:r>
          <a:r>
            <a:rPr lang="en-US" sz="1000" b="0" i="0" u="none" strike="noStrike" baseline="0">
              <a:solidFill>
                <a:srgbClr val="000000"/>
              </a:solidFill>
              <a:latin typeface="Arial"/>
              <a:cs typeface="Arial"/>
            </a:rPr>
            <a:t> where j = 1, 2, and 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experiment replication is in row:  </a:t>
          </a:r>
          <a:r>
            <a:rPr lang="en-US" sz="1000" b="1" i="0" u="none" strike="noStrike" baseline="0">
              <a:solidFill>
                <a:srgbClr val="000000"/>
              </a:solidFill>
              <a:latin typeface="Arial"/>
              <a:cs typeface="Arial"/>
            </a:rPr>
            <a:t>k</a:t>
          </a:r>
          <a:r>
            <a:rPr lang="en-US" sz="1000" b="0" i="0" u="none" strike="noStrike" baseline="0">
              <a:solidFill>
                <a:srgbClr val="000000"/>
              </a:solidFill>
              <a:latin typeface="Arial"/>
              <a:cs typeface="Arial"/>
            </a:rPr>
            <a:t> = 1, 2, 3, or 4.</a:t>
          </a:r>
        </a:p>
        <a:p>
          <a:pPr algn="l" rtl="0">
            <a:defRPr sz="1000"/>
          </a:pPr>
          <a:r>
            <a:rPr lang="en-US" sz="1000" b="1" i="0" u="none" strike="noStrike" baseline="0">
              <a:solidFill>
                <a:srgbClr val="000000"/>
              </a:solidFill>
              <a:latin typeface="Arial"/>
              <a:cs typeface="Arial"/>
            </a:rPr>
            <a:t>MuYij</a:t>
          </a:r>
          <a:r>
            <a:rPr lang="en-US" sz="1000" b="0" i="0" u="none" strike="noStrike" baseline="0">
              <a:solidFill>
                <a:srgbClr val="000000"/>
              </a:solidFill>
              <a:latin typeface="Arial"/>
              <a:cs typeface="Arial"/>
            </a:rPr>
            <a:t> is the mean value of response values SUM(Yij)</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maximum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acceptable probability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level is usually set at 0.05 or </a:t>
          </a:r>
          <a:r>
            <a:rPr lang="en-US" sz="1000" b="1" i="0" u="none" strike="noStrike" baseline="0">
              <a:solidFill>
                <a:srgbClr val="000000"/>
              </a:solidFill>
              <a:latin typeface="Arial"/>
              <a:cs typeface="Arial"/>
            </a:rPr>
            <a:t>5%</a:t>
          </a:r>
          <a:r>
            <a:rPr lang="en-US" sz="1000" b="0" i="0" u="none" strike="noStrike" baseline="0">
              <a:solidFill>
                <a:srgbClr val="000000"/>
              </a:solidFill>
              <a:latin typeface="Arial"/>
              <a:cs typeface="Arial"/>
            </a:rPr>
            <a:t> for the null hypothesis to be accepted. For increased process control accuracy the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level may be set at </a:t>
          </a:r>
          <a:r>
            <a:rPr lang="en-US" sz="1000" b="1" i="0" u="none" strike="noStrike" baseline="0">
              <a:solidFill>
                <a:srgbClr val="000000"/>
              </a:solidFill>
              <a:latin typeface="Arial"/>
              <a:cs typeface="Arial"/>
            </a:rPr>
            <a:t>1% or 0.1%.</a:t>
          </a:r>
        </a:p>
      </xdr:txBody>
    </xdr:sp>
    <xdr:clientData/>
  </xdr:twoCellAnchor>
  <xdr:twoCellAnchor>
    <xdr:from>
      <xdr:col>1</xdr:col>
      <xdr:colOff>9525</xdr:colOff>
      <xdr:row>192</xdr:row>
      <xdr:rowOff>66675</xdr:rowOff>
    </xdr:from>
    <xdr:to>
      <xdr:col>7</xdr:col>
      <xdr:colOff>9525</xdr:colOff>
      <xdr:row>199</xdr:row>
      <xdr:rowOff>142875</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542925" y="31632525"/>
          <a:ext cx="4381500" cy="1209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Interaction Example continued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Series 1 = Flow A1 (blue)</a:t>
          </a:r>
        </a:p>
        <a:p>
          <a:pPr algn="l" rtl="0">
            <a:defRPr sz="1000"/>
          </a:pPr>
          <a:r>
            <a:rPr lang="en-US" sz="1000" b="0" i="0" u="none" strike="noStrike" baseline="0">
              <a:solidFill>
                <a:srgbClr val="000000"/>
              </a:solidFill>
              <a:latin typeface="Arial"/>
              <a:cs typeface="Arial"/>
            </a:rPr>
            <a:t>                       Series 2 = Flow A2 (magenta)</a:t>
          </a:r>
        </a:p>
        <a:p>
          <a:pPr algn="l" rtl="0">
            <a:defRPr sz="1000"/>
          </a:pPr>
          <a:r>
            <a:rPr lang="en-US" sz="1000" b="0" i="0" u="none" strike="noStrike" baseline="0">
              <a:solidFill>
                <a:srgbClr val="000000"/>
              </a:solidFill>
              <a:latin typeface="Arial"/>
              <a:cs typeface="Arial"/>
            </a:rPr>
            <a:t>                       Series 3 = Flow A3 (yellow)</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Here the factors and levels, when presented separately are having the same effects as in Scenario 1 above, but now they are also interacting. </a:t>
          </a:r>
        </a:p>
      </xdr:txBody>
    </xdr:sp>
    <xdr:clientData/>
  </xdr:twoCellAnchor>
  <xdr:twoCellAnchor>
    <xdr:from>
      <xdr:col>1</xdr:col>
      <xdr:colOff>0</xdr:colOff>
      <xdr:row>380</xdr:row>
      <xdr:rowOff>152400</xdr:rowOff>
    </xdr:from>
    <xdr:to>
      <xdr:col>6</xdr:col>
      <xdr:colOff>1000125</xdr:colOff>
      <xdr:row>397</xdr:row>
      <xdr:rowOff>104775</xdr:rowOff>
    </xdr:to>
    <xdr:graphicFrame macro="">
      <xdr:nvGraphicFramePr>
        <xdr:cNvPr id="6329" name="Chart 31">
          <a:extLst>
            <a:ext uri="{FF2B5EF4-FFF2-40B4-BE49-F238E27FC236}">
              <a16:creationId xmlns:a16="http://schemas.microsoft.com/office/drawing/2014/main" id="{00000000-0008-0000-0100-0000B9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369</xdr:row>
      <xdr:rowOff>152400</xdr:rowOff>
    </xdr:from>
    <xdr:to>
      <xdr:col>6</xdr:col>
      <xdr:colOff>981075</xdr:colOff>
      <xdr:row>375</xdr:row>
      <xdr:rowOff>104775</xdr:rowOff>
    </xdr:to>
    <xdr:sp macro="" textlink="">
      <xdr:nvSpPr>
        <xdr:cNvPr id="6176" name="Text Box 32">
          <a:extLst>
            <a:ext uri="{FF2B5EF4-FFF2-40B4-BE49-F238E27FC236}">
              <a16:creationId xmlns:a16="http://schemas.microsoft.com/office/drawing/2014/main" id="{00000000-0008-0000-0100-000020180000}"/>
            </a:ext>
          </a:extLst>
        </xdr:cNvPr>
        <xdr:cNvSpPr txBox="1">
          <a:spLocks noChangeArrowheads="1"/>
        </xdr:cNvSpPr>
      </xdr:nvSpPr>
      <xdr:spPr bwMode="auto">
        <a:xfrm>
          <a:off x="533400" y="61502925"/>
          <a:ext cx="4343400" cy="9239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Conclusions:</a:t>
          </a:r>
        </a:p>
        <a:p>
          <a:pPr algn="l" rtl="0">
            <a:defRPr sz="1000"/>
          </a:pPr>
          <a:r>
            <a:rPr lang="en-US" sz="1000" b="0" i="0" u="none" strike="noStrike" baseline="0">
              <a:solidFill>
                <a:srgbClr val="000000"/>
              </a:solidFill>
              <a:latin typeface="Arial"/>
              <a:cs typeface="Arial"/>
            </a:rPr>
            <a:t>1. The F distribution interaction probability P = 0.1129 = 11.29% which is more than 5% therefore the null hypothesis is rejected. </a:t>
          </a:r>
        </a:p>
        <a:p>
          <a:pPr algn="l" rtl="0">
            <a:defRPr sz="1000"/>
          </a:pPr>
          <a:r>
            <a:rPr lang="en-US" sz="1000" b="0" i="0" u="none" strike="noStrike" baseline="0">
              <a:solidFill>
                <a:srgbClr val="000000"/>
              </a:solidFill>
              <a:latin typeface="Arial"/>
              <a:cs typeface="Arial"/>
            </a:rPr>
            <a:t>2. The plot below indicates some interaction between factors A</a:t>
          </a:r>
          <a:r>
            <a:rPr lang="en-US" sz="1000" b="0" i="0" u="none" strike="noStrike" baseline="-25000">
              <a:solidFill>
                <a:srgbClr val="000000"/>
              </a:solidFill>
              <a:latin typeface="Arial"/>
              <a:cs typeface="Arial"/>
            </a:rPr>
            <a:t>N</a:t>
          </a:r>
          <a:r>
            <a:rPr lang="en-US" sz="1000" b="0" i="0" u="none" strike="noStrike" baseline="0">
              <a:solidFill>
                <a:srgbClr val="000000"/>
              </a:solidFill>
              <a:latin typeface="Arial"/>
              <a:cs typeface="Arial"/>
            </a:rPr>
            <a:t> and levels B</a:t>
          </a:r>
          <a:r>
            <a:rPr lang="en-US" sz="1000" b="0" i="0" u="none" strike="noStrike" baseline="-25000">
              <a:solidFill>
                <a:srgbClr val="000000"/>
              </a:solidFill>
              <a:latin typeface="Arial"/>
              <a:cs typeface="Arial"/>
            </a:rPr>
            <a:t>N</a:t>
          </a:r>
          <a:r>
            <a:rPr lang="en-US" sz="1000" b="0" i="0" u="none" strike="noStrike" baseline="0">
              <a:solidFill>
                <a:srgbClr val="000000"/>
              </a:solidFill>
              <a:latin typeface="Arial"/>
              <a:cs typeface="Arial"/>
            </a:rPr>
            <a:t>.</a:t>
          </a:r>
        </a:p>
      </xdr:txBody>
    </xdr:sp>
    <xdr:clientData/>
  </xdr:twoCellAnchor>
  <xdr:twoCellAnchor>
    <xdr:from>
      <xdr:col>0</xdr:col>
      <xdr:colOff>523875</xdr:colOff>
      <xdr:row>361</xdr:row>
      <xdr:rowOff>66675</xdr:rowOff>
    </xdr:from>
    <xdr:to>
      <xdr:col>6</xdr:col>
      <xdr:colOff>180975</xdr:colOff>
      <xdr:row>362</xdr:row>
      <xdr:rowOff>133350</xdr:rowOff>
    </xdr:to>
    <xdr:sp macro="" textlink="">
      <xdr:nvSpPr>
        <xdr:cNvPr id="6178" name="Text Box 34">
          <a:extLst>
            <a:ext uri="{FF2B5EF4-FFF2-40B4-BE49-F238E27FC236}">
              <a16:creationId xmlns:a16="http://schemas.microsoft.com/office/drawing/2014/main" id="{00000000-0008-0000-0100-000022180000}"/>
            </a:ext>
          </a:extLst>
        </xdr:cNvPr>
        <xdr:cNvSpPr txBox="1">
          <a:spLocks noChangeArrowheads="1"/>
        </xdr:cNvSpPr>
      </xdr:nvSpPr>
      <xdr:spPr bwMode="auto">
        <a:xfrm>
          <a:off x="523875" y="60074175"/>
          <a:ext cx="3552825"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values for the table above are inserted into the table below.</a:t>
          </a:r>
        </a:p>
      </xdr:txBody>
    </xdr:sp>
    <xdr:clientData/>
  </xdr:twoCellAnchor>
  <xdr:twoCellAnchor>
    <xdr:from>
      <xdr:col>1</xdr:col>
      <xdr:colOff>590550</xdr:colOff>
      <xdr:row>60</xdr:row>
      <xdr:rowOff>104775</xdr:rowOff>
    </xdr:from>
    <xdr:to>
      <xdr:col>7</xdr:col>
      <xdr:colOff>0</xdr:colOff>
      <xdr:row>65</xdr:row>
      <xdr:rowOff>66675</xdr:rowOff>
    </xdr:to>
    <xdr:sp macro="" textlink="">
      <xdr:nvSpPr>
        <xdr:cNvPr id="6179" name="Text Box 35">
          <a:extLst>
            <a:ext uri="{FF2B5EF4-FFF2-40B4-BE49-F238E27FC236}">
              <a16:creationId xmlns:a16="http://schemas.microsoft.com/office/drawing/2014/main" id="{00000000-0008-0000-0100-000023180000}"/>
            </a:ext>
          </a:extLst>
        </xdr:cNvPr>
        <xdr:cNvSpPr txBox="1">
          <a:spLocks noChangeArrowheads="1"/>
        </xdr:cNvSpPr>
      </xdr:nvSpPr>
      <xdr:spPr bwMode="auto">
        <a:xfrm>
          <a:off x="1123950" y="10077450"/>
          <a:ext cx="3790950" cy="7715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ANOVA Table Layout</a:t>
          </a:r>
        </a:p>
        <a:p>
          <a:pPr algn="l" rtl="0">
            <a:defRPr sz="1000"/>
          </a:pPr>
          <a:r>
            <a:rPr lang="en-US" sz="1000" b="0" i="0" u="none" strike="noStrike" baseline="0">
              <a:solidFill>
                <a:srgbClr val="000000"/>
              </a:solidFill>
              <a:latin typeface="Arial"/>
              <a:cs typeface="Arial"/>
            </a:rPr>
            <a:t>A typical three factor (A1, A2, &amp; A3) by three level (B1, B2, &amp; B3) ANOVA table layout is shown above. Specific test run values are inserted into the table below.</a:t>
          </a:r>
        </a:p>
      </xdr:txBody>
    </xdr:sp>
    <xdr:clientData/>
  </xdr:twoCellAnchor>
  <xdr:twoCellAnchor>
    <xdr:from>
      <xdr:col>2</xdr:col>
      <xdr:colOff>0</xdr:colOff>
      <xdr:row>155</xdr:row>
      <xdr:rowOff>9525</xdr:rowOff>
    </xdr:from>
    <xdr:to>
      <xdr:col>7</xdr:col>
      <xdr:colOff>19050</xdr:colOff>
      <xdr:row>165</xdr:row>
      <xdr:rowOff>85725</xdr:rowOff>
    </xdr:to>
    <xdr:sp macro="" textlink="">
      <xdr:nvSpPr>
        <xdr:cNvPr id="6180" name="Text Box 36">
          <a:extLst>
            <a:ext uri="{FF2B5EF4-FFF2-40B4-BE49-F238E27FC236}">
              <a16:creationId xmlns:a16="http://schemas.microsoft.com/office/drawing/2014/main" id="{00000000-0008-0000-0100-000024180000}"/>
            </a:ext>
          </a:extLst>
        </xdr:cNvPr>
        <xdr:cNvSpPr txBox="1">
          <a:spLocks noChangeArrowheads="1"/>
        </xdr:cNvSpPr>
      </xdr:nvSpPr>
      <xdr:spPr bwMode="auto">
        <a:xfrm>
          <a:off x="1171575" y="25536525"/>
          <a:ext cx="3762375" cy="1695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Series 1 = Flow A1 (blue)</a:t>
          </a:r>
        </a:p>
        <a:p>
          <a:pPr algn="l" rtl="0">
            <a:defRPr sz="1000"/>
          </a:pPr>
          <a:r>
            <a:rPr lang="en-US" sz="1000" b="0" i="0" u="none" strike="noStrike" baseline="0">
              <a:solidFill>
                <a:srgbClr val="000000"/>
              </a:solidFill>
              <a:latin typeface="Arial"/>
              <a:cs typeface="Arial"/>
            </a:rPr>
            <a:t>                        Series 2 = Flow A2 (magenta)</a:t>
          </a:r>
        </a:p>
        <a:p>
          <a:pPr algn="l" rtl="0">
            <a:defRPr sz="1000"/>
          </a:pPr>
          <a:r>
            <a:rPr lang="en-US" sz="1000" b="0" i="0" u="none" strike="noStrike" baseline="0">
              <a:solidFill>
                <a:srgbClr val="000000"/>
              </a:solidFill>
              <a:latin typeface="Arial"/>
              <a:cs typeface="Arial"/>
            </a:rPr>
            <a:t>                        Series 3 = Flow A3 (yellow)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combination: Heat Exchanger Watts B3 (yellow) and Flow A1 results in the lowest chemical temperature, 8.00 degrees C.</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When the Interaction line segments are approximately parallel, there is no interaction between the control variables.</a:t>
          </a:r>
        </a:p>
      </xdr:txBody>
    </xdr:sp>
    <xdr:clientData/>
  </xdr:twoCellAnchor>
  <xdr:twoCellAnchor>
    <xdr:from>
      <xdr:col>0</xdr:col>
      <xdr:colOff>523875</xdr:colOff>
      <xdr:row>398</xdr:row>
      <xdr:rowOff>66675</xdr:rowOff>
    </xdr:from>
    <xdr:to>
      <xdr:col>6</xdr:col>
      <xdr:colOff>1009650</xdr:colOff>
      <xdr:row>400</xdr:row>
      <xdr:rowOff>9525</xdr:rowOff>
    </xdr:to>
    <xdr:sp macro="" textlink="">
      <xdr:nvSpPr>
        <xdr:cNvPr id="6181" name="Text Box 37">
          <a:extLst>
            <a:ext uri="{FF2B5EF4-FFF2-40B4-BE49-F238E27FC236}">
              <a16:creationId xmlns:a16="http://schemas.microsoft.com/office/drawing/2014/main" id="{00000000-0008-0000-0100-000025180000}"/>
            </a:ext>
          </a:extLst>
        </xdr:cNvPr>
        <xdr:cNvSpPr txBox="1">
          <a:spLocks noChangeArrowheads="1"/>
        </xdr:cNvSpPr>
      </xdr:nvSpPr>
      <xdr:spPr bwMode="auto">
        <a:xfrm>
          <a:off x="523875" y="66151125"/>
          <a:ext cx="4381500" cy="266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This is the end of this worksheet.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33</xdr:row>
      <xdr:rowOff>28575</xdr:rowOff>
    </xdr:from>
    <xdr:to>
      <xdr:col>7</xdr:col>
      <xdr:colOff>857250</xdr:colOff>
      <xdr:row>41</xdr:row>
      <xdr:rowOff>123825</xdr:rowOff>
    </xdr:to>
    <xdr:sp macro="" textlink="">
      <xdr:nvSpPr>
        <xdr:cNvPr id="8196" name="Text Box 4">
          <a:extLst>
            <a:ext uri="{FF2B5EF4-FFF2-40B4-BE49-F238E27FC236}">
              <a16:creationId xmlns:a16="http://schemas.microsoft.com/office/drawing/2014/main" id="{00000000-0008-0000-0200-000004200000}"/>
            </a:ext>
          </a:extLst>
        </xdr:cNvPr>
        <xdr:cNvSpPr txBox="1">
          <a:spLocks noChangeArrowheads="1"/>
        </xdr:cNvSpPr>
      </xdr:nvSpPr>
      <xdr:spPr bwMode="auto">
        <a:xfrm>
          <a:off x="3152775" y="5591175"/>
          <a:ext cx="2362200" cy="14382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Method</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Type over the response values in the yellow area of the table above with your problem response values.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must enter all 24 values. That is 2 replications for both factors A1 and A2 in each of the 3 levels: B1, B2, and B3.</a:t>
          </a:r>
        </a:p>
      </xdr:txBody>
    </xdr:sp>
    <xdr:clientData/>
  </xdr:twoCellAnchor>
  <xdr:twoCellAnchor>
    <xdr:from>
      <xdr:col>1</xdr:col>
      <xdr:colOff>0</xdr:colOff>
      <xdr:row>107</xdr:row>
      <xdr:rowOff>66675</xdr:rowOff>
    </xdr:from>
    <xdr:to>
      <xdr:col>6</xdr:col>
      <xdr:colOff>981075</xdr:colOff>
      <xdr:row>113</xdr:row>
      <xdr:rowOff>28575</xdr:rowOff>
    </xdr:to>
    <xdr:sp macro="" textlink="">
      <xdr:nvSpPr>
        <xdr:cNvPr id="8201" name="Text Box 9">
          <a:extLst>
            <a:ext uri="{FF2B5EF4-FFF2-40B4-BE49-F238E27FC236}">
              <a16:creationId xmlns:a16="http://schemas.microsoft.com/office/drawing/2014/main" id="{00000000-0008-0000-0200-000009200000}"/>
            </a:ext>
          </a:extLst>
        </xdr:cNvPr>
        <xdr:cNvSpPr txBox="1">
          <a:spLocks noChangeArrowheads="1"/>
        </xdr:cNvSpPr>
      </xdr:nvSpPr>
      <xdr:spPr bwMode="auto">
        <a:xfrm>
          <a:off x="533400" y="18326100"/>
          <a:ext cx="4086225" cy="9334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Conclusions:</a:t>
          </a:r>
        </a:p>
        <a:p>
          <a:pPr algn="l" rtl="0">
            <a:lnSpc>
              <a:spcPts val="1100"/>
            </a:lnSpc>
            <a:defRPr sz="1000"/>
          </a:pPr>
          <a:r>
            <a:rPr lang="en-US" sz="1000" b="0" i="0" u="none" strike="noStrike" baseline="0">
              <a:solidFill>
                <a:srgbClr val="000000"/>
              </a:solidFill>
              <a:latin typeface="Arial"/>
              <a:cs typeface="Arial"/>
            </a:rPr>
            <a:t>1. The original Problem-1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interaction probability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 0.0973 = 9.73% which is more than 5% therefore the null hypothesis is rejected. </a:t>
          </a:r>
        </a:p>
        <a:p>
          <a:pPr algn="l" rtl="0">
            <a:lnSpc>
              <a:spcPts val="1100"/>
            </a:lnSpc>
            <a:defRPr sz="1000"/>
          </a:pPr>
          <a:r>
            <a:rPr lang="en-US" sz="1000" b="0" i="0" u="none" strike="noStrike" baseline="0">
              <a:solidFill>
                <a:srgbClr val="000000"/>
              </a:solidFill>
              <a:latin typeface="Arial"/>
              <a:cs typeface="Arial"/>
            </a:rPr>
            <a:t>2. The Problem-1plot below indicates some interaction between factors </a:t>
          </a:r>
          <a:r>
            <a:rPr lang="en-US" sz="1000" b="1" i="0" u="none" strike="noStrike" baseline="0">
              <a:solidFill>
                <a:srgbClr val="000000"/>
              </a:solidFill>
              <a:latin typeface="Arial"/>
              <a:cs typeface="Arial"/>
            </a:rPr>
            <a:t>A</a:t>
          </a:r>
          <a:r>
            <a:rPr lang="en-US" sz="1000" b="1" i="0" u="none" strike="noStrike" baseline="-25000">
              <a:solidFill>
                <a:srgbClr val="000000"/>
              </a:solidFill>
              <a:latin typeface="Arial"/>
              <a:cs typeface="Arial"/>
            </a:rPr>
            <a:t>N</a:t>
          </a:r>
          <a:r>
            <a:rPr lang="en-US" sz="1000" b="0" i="0" u="none" strike="noStrike" baseline="0">
              <a:solidFill>
                <a:srgbClr val="000000"/>
              </a:solidFill>
              <a:latin typeface="Arial"/>
              <a:cs typeface="Arial"/>
            </a:rPr>
            <a:t> and levels </a:t>
          </a:r>
          <a:r>
            <a:rPr lang="en-US" sz="1000" b="1" i="0" u="none" strike="noStrike" baseline="0">
              <a:solidFill>
                <a:srgbClr val="000000"/>
              </a:solidFill>
              <a:latin typeface="Arial"/>
              <a:cs typeface="Arial"/>
            </a:rPr>
            <a:t>B</a:t>
          </a:r>
          <a:r>
            <a:rPr lang="en-US" sz="1000" b="1" i="0" u="none" strike="noStrike" baseline="-25000">
              <a:solidFill>
                <a:srgbClr val="000000"/>
              </a:solidFill>
              <a:latin typeface="Arial"/>
              <a:cs typeface="Arial"/>
            </a:rPr>
            <a:t>N</a:t>
          </a:r>
          <a:r>
            <a:rPr lang="en-US" sz="1000" b="1" i="0" u="none" strike="noStrike" baseline="0">
              <a:solidFill>
                <a:srgbClr val="000000"/>
              </a:solidFill>
              <a:latin typeface="Arial"/>
              <a:cs typeface="Arial"/>
            </a:rPr>
            <a:t>.</a:t>
          </a:r>
        </a:p>
      </xdr:txBody>
    </xdr:sp>
    <xdr:clientData/>
  </xdr:twoCellAnchor>
  <xdr:twoCellAnchor>
    <xdr:from>
      <xdr:col>0</xdr:col>
      <xdr:colOff>523875</xdr:colOff>
      <xdr:row>89</xdr:row>
      <xdr:rowOff>76200</xdr:rowOff>
    </xdr:from>
    <xdr:to>
      <xdr:col>7</xdr:col>
      <xdr:colOff>0</xdr:colOff>
      <xdr:row>92</xdr:row>
      <xdr:rowOff>142875</xdr:rowOff>
    </xdr:to>
    <xdr:sp macro="" textlink="">
      <xdr:nvSpPr>
        <xdr:cNvPr id="8202" name="Text Box 10">
          <a:extLst>
            <a:ext uri="{FF2B5EF4-FFF2-40B4-BE49-F238E27FC236}">
              <a16:creationId xmlns:a16="http://schemas.microsoft.com/office/drawing/2014/main" id="{00000000-0008-0000-0200-00000A200000}"/>
            </a:ext>
          </a:extLst>
        </xdr:cNvPr>
        <xdr:cNvSpPr txBox="1">
          <a:spLocks noChangeArrowheads="1"/>
        </xdr:cNvSpPr>
      </xdr:nvSpPr>
      <xdr:spPr bwMode="auto">
        <a:xfrm>
          <a:off x="523875" y="15373350"/>
          <a:ext cx="4133850"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Data values for the </a:t>
          </a:r>
          <a:r>
            <a:rPr lang="en-US" sz="1000" b="1" i="0" u="none" strike="noStrike" baseline="0">
              <a:solidFill>
                <a:srgbClr val="FF0000"/>
              </a:solidFill>
              <a:latin typeface="Arial"/>
              <a:cs typeface="Arial"/>
            </a:rPr>
            <a:t>Input</a:t>
          </a:r>
          <a:r>
            <a:rPr lang="en-US" sz="1000" b="0" i="0" u="none" strike="noStrike" baseline="0">
              <a:solidFill>
                <a:srgbClr val="000000"/>
              </a:solidFill>
              <a:latin typeface="Arial"/>
              <a:cs typeface="Arial"/>
            </a:rPr>
            <a:t> table above are inserted into the table below by Excel.</a:t>
          </a:r>
        </a:p>
      </xdr:txBody>
    </xdr:sp>
    <xdr:clientData/>
  </xdr:twoCellAnchor>
  <xdr:twoCellAnchor>
    <xdr:from>
      <xdr:col>1</xdr:col>
      <xdr:colOff>295275</xdr:colOff>
      <xdr:row>399</xdr:row>
      <xdr:rowOff>123825</xdr:rowOff>
    </xdr:from>
    <xdr:to>
      <xdr:col>7</xdr:col>
      <xdr:colOff>304800</xdr:colOff>
      <xdr:row>416</xdr:row>
      <xdr:rowOff>95250</xdr:rowOff>
    </xdr:to>
    <xdr:graphicFrame macro="">
      <xdr:nvGraphicFramePr>
        <xdr:cNvPr id="8332" name="Chart 11">
          <a:extLst>
            <a:ext uri="{FF2B5EF4-FFF2-40B4-BE49-F238E27FC236}">
              <a16:creationId xmlns:a16="http://schemas.microsoft.com/office/drawing/2014/main" id="{00000000-0008-0000-0200-00008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375</xdr:row>
      <xdr:rowOff>104775</xdr:rowOff>
    </xdr:from>
    <xdr:to>
      <xdr:col>7</xdr:col>
      <xdr:colOff>0</xdr:colOff>
      <xdr:row>389</xdr:row>
      <xdr:rowOff>152400</xdr:rowOff>
    </xdr:to>
    <xdr:sp macro="" textlink="">
      <xdr:nvSpPr>
        <xdr:cNvPr id="8204" name="Text Box 12">
          <a:extLst>
            <a:ext uri="{FF2B5EF4-FFF2-40B4-BE49-F238E27FC236}">
              <a16:creationId xmlns:a16="http://schemas.microsoft.com/office/drawing/2014/main" id="{00000000-0008-0000-0200-00000C200000}"/>
            </a:ext>
          </a:extLst>
        </xdr:cNvPr>
        <xdr:cNvSpPr txBox="1">
          <a:spLocks noChangeArrowheads="1"/>
        </xdr:cNvSpPr>
      </xdr:nvSpPr>
      <xdr:spPr bwMode="auto">
        <a:xfrm>
          <a:off x="533400" y="63684150"/>
          <a:ext cx="4124325" cy="23145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Conclusions:</a:t>
          </a:r>
        </a:p>
        <a:p>
          <a:pPr algn="l" rtl="0">
            <a:defRPr sz="1000"/>
          </a:pPr>
          <a:r>
            <a:rPr lang="en-US" sz="1000" b="0" i="0" u="none" strike="noStrike" baseline="0">
              <a:solidFill>
                <a:srgbClr val="000000"/>
              </a:solidFill>
              <a:latin typeface="Arial"/>
              <a:cs typeface="Arial"/>
            </a:rPr>
            <a:t>1. The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probabilities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are less than 5% therefore the null hypothesis is rejected.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The plot below indicates some interaction between factors </a:t>
          </a:r>
          <a:r>
            <a:rPr lang="en-US" sz="1000" b="1" i="0" u="none" strike="noStrike" baseline="0">
              <a:solidFill>
                <a:srgbClr val="000000"/>
              </a:solidFill>
              <a:latin typeface="Arial"/>
              <a:cs typeface="Arial"/>
            </a:rPr>
            <a:t>A</a:t>
          </a:r>
          <a:r>
            <a:rPr lang="en-US" sz="1000" b="1" i="0" u="none" strike="noStrike" baseline="-25000">
              <a:solidFill>
                <a:srgbClr val="000000"/>
              </a:solidFill>
              <a:latin typeface="Arial"/>
              <a:cs typeface="Arial"/>
            </a:rPr>
            <a:t>N</a:t>
          </a:r>
          <a:r>
            <a:rPr lang="en-US" sz="1000" b="0" i="0" u="none" strike="noStrike" baseline="0">
              <a:solidFill>
                <a:srgbClr val="000000"/>
              </a:solidFill>
              <a:latin typeface="Arial"/>
              <a:cs typeface="Arial"/>
            </a:rPr>
            <a:t> and levels </a:t>
          </a:r>
          <a:r>
            <a:rPr lang="en-US" sz="1000" b="1" i="0" u="none" strike="noStrike" baseline="0">
              <a:solidFill>
                <a:srgbClr val="000000"/>
              </a:solidFill>
              <a:latin typeface="Arial"/>
              <a:cs typeface="Arial"/>
            </a:rPr>
            <a:t>B</a:t>
          </a:r>
          <a:r>
            <a:rPr lang="en-US" sz="1000" b="1" i="0" u="none" strike="noStrike" baseline="-25000">
              <a:solidFill>
                <a:srgbClr val="000000"/>
              </a:solidFill>
              <a:latin typeface="Arial"/>
              <a:cs typeface="Arial"/>
            </a:rPr>
            <a:t>N</a:t>
          </a:r>
          <a:r>
            <a:rPr lang="en-US" sz="1000" b="1" i="0" u="none" strike="noStrike" baseline="0">
              <a:solidFill>
                <a:srgbClr val="000000"/>
              </a:solidFill>
              <a:latin typeface="Arial"/>
              <a:cs typeface="Arial"/>
            </a:rPr>
            <a:t>.</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Randomization</a:t>
          </a:r>
          <a:endParaRPr lang="en-US" sz="1000" b="1"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Many other factors may change between production test runs.</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randomization scheme of the: r * c = 2 x 3 = 6 treatments were used to obtain response values </a:t>
          </a:r>
          <a:r>
            <a:rPr lang="en-US" sz="1000" b="1" i="0" u="none" strike="noStrike" baseline="0">
              <a:solidFill>
                <a:srgbClr val="000000"/>
              </a:solidFill>
              <a:latin typeface="Arial"/>
              <a:cs typeface="Arial"/>
            </a:rPr>
            <a:t>Yij </a:t>
          </a:r>
          <a:r>
            <a:rPr lang="en-US" sz="1000" b="0" i="0" u="none" strike="noStrike" baseline="0">
              <a:solidFill>
                <a:srgbClr val="000000"/>
              </a:solidFill>
              <a:latin typeface="Arial"/>
              <a:cs typeface="Arial"/>
            </a:rPr>
            <a:t>with the two factors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and three levels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Test runs were conducted at random days and times of the day and night.</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523875</xdr:colOff>
      <xdr:row>365</xdr:row>
      <xdr:rowOff>76200</xdr:rowOff>
    </xdr:from>
    <xdr:to>
      <xdr:col>7</xdr:col>
      <xdr:colOff>0</xdr:colOff>
      <xdr:row>367</xdr:row>
      <xdr:rowOff>9525</xdr:rowOff>
    </xdr:to>
    <xdr:sp macro="" textlink="">
      <xdr:nvSpPr>
        <xdr:cNvPr id="8205" name="Text Box 13">
          <a:extLst>
            <a:ext uri="{FF2B5EF4-FFF2-40B4-BE49-F238E27FC236}">
              <a16:creationId xmlns:a16="http://schemas.microsoft.com/office/drawing/2014/main" id="{00000000-0008-0000-0200-00000D200000}"/>
            </a:ext>
          </a:extLst>
        </xdr:cNvPr>
        <xdr:cNvSpPr txBox="1">
          <a:spLocks noChangeArrowheads="1"/>
        </xdr:cNvSpPr>
      </xdr:nvSpPr>
      <xdr:spPr bwMode="auto">
        <a:xfrm>
          <a:off x="523875" y="61988700"/>
          <a:ext cx="4133850" cy="257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values for the table above are inserted into the table below.</a:t>
          </a:r>
        </a:p>
      </xdr:txBody>
    </xdr:sp>
    <xdr:clientData/>
  </xdr:twoCellAnchor>
  <xdr:twoCellAnchor>
    <xdr:from>
      <xdr:col>1</xdr:col>
      <xdr:colOff>28575</xdr:colOff>
      <xdr:row>118</xdr:row>
      <xdr:rowOff>9525</xdr:rowOff>
    </xdr:from>
    <xdr:to>
      <xdr:col>7</xdr:col>
      <xdr:colOff>400050</xdr:colOff>
      <xdr:row>134</xdr:row>
      <xdr:rowOff>47625</xdr:rowOff>
    </xdr:to>
    <xdr:graphicFrame macro="">
      <xdr:nvGraphicFramePr>
        <xdr:cNvPr id="8335" name="Chart 16">
          <a:extLst>
            <a:ext uri="{FF2B5EF4-FFF2-40B4-BE49-F238E27FC236}">
              <a16:creationId xmlns:a16="http://schemas.microsoft.com/office/drawing/2014/main" id="{00000000-0008-0000-0200-00008F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233</xdr:row>
      <xdr:rowOff>19050</xdr:rowOff>
    </xdr:from>
    <xdr:to>
      <xdr:col>6</xdr:col>
      <xdr:colOff>1000125</xdr:colOff>
      <xdr:row>241</xdr:row>
      <xdr:rowOff>152400</xdr:rowOff>
    </xdr:to>
    <xdr:sp macro="" textlink="">
      <xdr:nvSpPr>
        <xdr:cNvPr id="8209" name="Text Box 17">
          <a:extLst>
            <a:ext uri="{FF2B5EF4-FFF2-40B4-BE49-F238E27FC236}">
              <a16:creationId xmlns:a16="http://schemas.microsoft.com/office/drawing/2014/main" id="{00000000-0008-0000-0200-000011200000}"/>
            </a:ext>
          </a:extLst>
        </xdr:cNvPr>
        <xdr:cNvSpPr txBox="1">
          <a:spLocks noChangeArrowheads="1"/>
        </xdr:cNvSpPr>
      </xdr:nvSpPr>
      <xdr:spPr bwMode="auto">
        <a:xfrm>
          <a:off x="533400" y="39643050"/>
          <a:ext cx="4105275" cy="1428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Conclusions:</a:t>
          </a:r>
        </a:p>
        <a:p>
          <a:pPr algn="l" rtl="0">
            <a:defRPr sz="1000"/>
          </a:pPr>
          <a:r>
            <a:rPr lang="en-US" sz="1000" b="0" i="0" u="none" strike="noStrike" baseline="0">
              <a:solidFill>
                <a:srgbClr val="000000"/>
              </a:solidFill>
              <a:latin typeface="Arial"/>
              <a:cs typeface="Arial"/>
            </a:rPr>
            <a:t>1. If an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probability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is less than 5% the null hypothesis is rejected. </a:t>
          </a:r>
        </a:p>
        <a:p>
          <a:pPr algn="l" rtl="0">
            <a:defRPr sz="1000"/>
          </a:pPr>
          <a:r>
            <a:rPr lang="en-US" sz="1000" b="0" i="0" u="none" strike="noStrike" baseline="0">
              <a:solidFill>
                <a:srgbClr val="000000"/>
              </a:solidFill>
              <a:latin typeface="Arial"/>
              <a:cs typeface="Arial"/>
            </a:rPr>
            <a:t>2. The original Problem-2 data values give probabilities: A = 0.0000, B = 0.0000, and Interaction = 0.6185 or 61.85% which is greater than 5% therefore the null hypothesis Ho is no interaction.</a:t>
          </a:r>
        </a:p>
        <a:p>
          <a:pPr algn="l" rtl="0">
            <a:defRPr sz="1000"/>
          </a:pPr>
          <a:r>
            <a:rPr lang="en-US" sz="1000" b="0" i="0" u="none" strike="noStrike" baseline="0">
              <a:solidFill>
                <a:srgbClr val="000000"/>
              </a:solidFill>
              <a:latin typeface="Arial"/>
              <a:cs typeface="Arial"/>
            </a:rPr>
            <a:t>3. The plot below compares the effects of factors </a:t>
          </a:r>
          <a:r>
            <a:rPr lang="en-US" sz="1000" b="1" i="0" u="none" strike="noStrike" baseline="0">
              <a:solidFill>
                <a:srgbClr val="000000"/>
              </a:solidFill>
              <a:latin typeface="Arial"/>
              <a:cs typeface="Arial"/>
            </a:rPr>
            <a:t>A</a:t>
          </a:r>
          <a:r>
            <a:rPr lang="en-US" sz="1000" b="1" i="0" u="none" strike="noStrike" baseline="-25000">
              <a:solidFill>
                <a:srgbClr val="000000"/>
              </a:solidFill>
              <a:latin typeface="Arial"/>
              <a:cs typeface="Arial"/>
            </a:rPr>
            <a:t>N</a:t>
          </a:r>
          <a:r>
            <a:rPr lang="en-US" sz="1000" b="0" i="0" u="none" strike="noStrike" baseline="0">
              <a:solidFill>
                <a:srgbClr val="000000"/>
              </a:solidFill>
              <a:latin typeface="Arial"/>
              <a:cs typeface="Arial"/>
            </a:rPr>
            <a:t> and levels </a:t>
          </a:r>
          <a:r>
            <a:rPr lang="en-US" sz="1000" b="1" i="0" u="none" strike="noStrike" baseline="0">
              <a:solidFill>
                <a:srgbClr val="000000"/>
              </a:solidFill>
              <a:latin typeface="Arial"/>
              <a:cs typeface="Arial"/>
            </a:rPr>
            <a:t>B</a:t>
          </a:r>
          <a:r>
            <a:rPr lang="en-US" sz="1000" b="1" i="0" u="none" strike="noStrike" baseline="-25000">
              <a:solidFill>
                <a:srgbClr val="000000"/>
              </a:solidFill>
              <a:latin typeface="Arial"/>
              <a:cs typeface="Arial"/>
            </a:rPr>
            <a:t>N</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on the response variable</a:t>
          </a:r>
          <a:r>
            <a:rPr lang="en-US" sz="1000" b="1" i="0" u="none" strike="noStrike" baseline="0">
              <a:solidFill>
                <a:srgbClr val="000000"/>
              </a:solidFill>
              <a:latin typeface="Arial"/>
              <a:cs typeface="Arial"/>
            </a:rPr>
            <a:t> Y.</a:t>
          </a:r>
        </a:p>
      </xdr:txBody>
    </xdr:sp>
    <xdr:clientData/>
  </xdr:twoCellAnchor>
  <xdr:twoCellAnchor>
    <xdr:from>
      <xdr:col>0</xdr:col>
      <xdr:colOff>523875</xdr:colOff>
      <xdr:row>223</xdr:row>
      <xdr:rowOff>76200</xdr:rowOff>
    </xdr:from>
    <xdr:to>
      <xdr:col>7</xdr:col>
      <xdr:colOff>0</xdr:colOff>
      <xdr:row>225</xdr:row>
      <xdr:rowOff>9525</xdr:rowOff>
    </xdr:to>
    <xdr:sp macro="" textlink="">
      <xdr:nvSpPr>
        <xdr:cNvPr id="8210" name="Text Box 18">
          <a:extLst>
            <a:ext uri="{FF2B5EF4-FFF2-40B4-BE49-F238E27FC236}">
              <a16:creationId xmlns:a16="http://schemas.microsoft.com/office/drawing/2014/main" id="{00000000-0008-0000-0200-000012200000}"/>
            </a:ext>
          </a:extLst>
        </xdr:cNvPr>
        <xdr:cNvSpPr txBox="1">
          <a:spLocks noChangeArrowheads="1"/>
        </xdr:cNvSpPr>
      </xdr:nvSpPr>
      <xdr:spPr bwMode="auto">
        <a:xfrm>
          <a:off x="523875" y="38033325"/>
          <a:ext cx="4133850" cy="257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values for the table above are inserted into the table below.</a:t>
          </a:r>
        </a:p>
      </xdr:txBody>
    </xdr:sp>
    <xdr:clientData/>
  </xdr:twoCellAnchor>
  <xdr:twoCellAnchor>
    <xdr:from>
      <xdr:col>1</xdr:col>
      <xdr:colOff>9525</xdr:colOff>
      <xdr:row>417</xdr:row>
      <xdr:rowOff>57150</xdr:rowOff>
    </xdr:from>
    <xdr:to>
      <xdr:col>7</xdr:col>
      <xdr:colOff>0</xdr:colOff>
      <xdr:row>420</xdr:row>
      <xdr:rowOff>0</xdr:rowOff>
    </xdr:to>
    <xdr:sp macro="" textlink="">
      <xdr:nvSpPr>
        <xdr:cNvPr id="8212" name="Text Box 20">
          <a:extLst>
            <a:ext uri="{FF2B5EF4-FFF2-40B4-BE49-F238E27FC236}">
              <a16:creationId xmlns:a16="http://schemas.microsoft.com/office/drawing/2014/main" id="{00000000-0008-0000-0200-000014200000}"/>
            </a:ext>
          </a:extLst>
        </xdr:cNvPr>
        <xdr:cNvSpPr txBox="1">
          <a:spLocks noChangeArrowheads="1"/>
        </xdr:cNvSpPr>
      </xdr:nvSpPr>
      <xdr:spPr bwMode="auto">
        <a:xfrm>
          <a:off x="542925" y="70475475"/>
          <a:ext cx="4114800" cy="428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This is the end of this worksheet.</a:t>
          </a:r>
        </a:p>
      </xdr:txBody>
    </xdr:sp>
    <xdr:clientData/>
  </xdr:twoCellAnchor>
  <xdr:twoCellAnchor>
    <xdr:from>
      <xdr:col>0</xdr:col>
      <xdr:colOff>523875</xdr:colOff>
      <xdr:row>3</xdr:row>
      <xdr:rowOff>9525</xdr:rowOff>
    </xdr:from>
    <xdr:to>
      <xdr:col>7</xdr:col>
      <xdr:colOff>0</xdr:colOff>
      <xdr:row>13</xdr:row>
      <xdr:rowOff>85725</xdr:rowOff>
    </xdr:to>
    <xdr:sp macro="" textlink="">
      <xdr:nvSpPr>
        <xdr:cNvPr id="8213" name="Text Box 21">
          <a:extLst>
            <a:ext uri="{FF2B5EF4-FFF2-40B4-BE49-F238E27FC236}">
              <a16:creationId xmlns:a16="http://schemas.microsoft.com/office/drawing/2014/main" id="{00000000-0008-0000-0200-000015200000}"/>
            </a:ext>
          </a:extLst>
        </xdr:cNvPr>
        <xdr:cNvSpPr txBox="1">
          <a:spLocks noChangeArrowheads="1"/>
        </xdr:cNvSpPr>
      </xdr:nvSpPr>
      <xdr:spPr bwMode="auto">
        <a:xfrm>
          <a:off x="523875" y="571500"/>
          <a:ext cx="4133850" cy="16954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ANOVA Problem-1</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A1 and A2 are two chemicals or other factors. B1, B2, and B3 are levels of pressure or other process control levels that influence the flow rate Y (gpm) or other response variable recorded in the shaded cells, 4.00 … 13.00.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ANOVA table below to determine the effects of two factors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and three levels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with two replications on the response variable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given the table below. Type the data values for your problem into the shaded cells below. A copy of the Problem-1 original data set is provided right.</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19050</xdr:colOff>
      <xdr:row>151</xdr:row>
      <xdr:rowOff>19050</xdr:rowOff>
    </xdr:from>
    <xdr:to>
      <xdr:col>7</xdr:col>
      <xdr:colOff>76200</xdr:colOff>
      <xdr:row>156</xdr:row>
      <xdr:rowOff>133350</xdr:rowOff>
    </xdr:to>
    <xdr:sp macro="" textlink="">
      <xdr:nvSpPr>
        <xdr:cNvPr id="8214" name="Text Box 22">
          <a:extLst>
            <a:ext uri="{FF2B5EF4-FFF2-40B4-BE49-F238E27FC236}">
              <a16:creationId xmlns:a16="http://schemas.microsoft.com/office/drawing/2014/main" id="{00000000-0008-0000-0200-000016200000}"/>
            </a:ext>
          </a:extLst>
        </xdr:cNvPr>
        <xdr:cNvSpPr txBox="1">
          <a:spLocks noChangeArrowheads="1"/>
        </xdr:cNvSpPr>
      </xdr:nvSpPr>
      <xdr:spPr bwMode="auto">
        <a:xfrm>
          <a:off x="552450" y="25488900"/>
          <a:ext cx="4181475" cy="9239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ANOVA Problem-2</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ANOVA table above to determine the effects of three factors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and three levels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with two replications on the response variable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given the table below. Type the data values for your problem into the shaded cells below. A copy of the Problem-1 original data set is provided right.</a:t>
          </a:r>
        </a:p>
      </xdr:txBody>
    </xdr:sp>
    <xdr:clientData/>
  </xdr:twoCellAnchor>
  <xdr:twoCellAnchor>
    <xdr:from>
      <xdr:col>1</xdr:col>
      <xdr:colOff>19050</xdr:colOff>
      <xdr:row>274</xdr:row>
      <xdr:rowOff>85725</xdr:rowOff>
    </xdr:from>
    <xdr:to>
      <xdr:col>7</xdr:col>
      <xdr:colOff>9525</xdr:colOff>
      <xdr:row>280</xdr:row>
      <xdr:rowOff>28575</xdr:rowOff>
    </xdr:to>
    <xdr:sp macro="" textlink="">
      <xdr:nvSpPr>
        <xdr:cNvPr id="8215" name="Text Box 23">
          <a:extLst>
            <a:ext uri="{FF2B5EF4-FFF2-40B4-BE49-F238E27FC236}">
              <a16:creationId xmlns:a16="http://schemas.microsoft.com/office/drawing/2014/main" id="{00000000-0008-0000-0200-000017200000}"/>
            </a:ext>
          </a:extLst>
        </xdr:cNvPr>
        <xdr:cNvSpPr txBox="1">
          <a:spLocks noChangeArrowheads="1"/>
        </xdr:cNvSpPr>
      </xdr:nvSpPr>
      <xdr:spPr bwMode="auto">
        <a:xfrm>
          <a:off x="552450" y="46396275"/>
          <a:ext cx="4114800" cy="9144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ANOVA Problem-3</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Use the ANOVA table above to determine the effects of two factors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and three levels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with four replications on the response variable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given the table below. Type the data values for your problem into the shaded cells below. A copy of the Problem-1 original data set is provided right.</a:t>
          </a:r>
        </a:p>
      </xdr:txBody>
    </xdr:sp>
    <xdr:clientData/>
  </xdr:twoCellAnchor>
  <xdr:twoCellAnchor>
    <xdr:from>
      <xdr:col>1</xdr:col>
      <xdr:colOff>0</xdr:colOff>
      <xdr:row>254</xdr:row>
      <xdr:rowOff>95250</xdr:rowOff>
    </xdr:from>
    <xdr:to>
      <xdr:col>7</xdr:col>
      <xdr:colOff>0</xdr:colOff>
      <xdr:row>272</xdr:row>
      <xdr:rowOff>104775</xdr:rowOff>
    </xdr:to>
    <xdr:graphicFrame macro="">
      <xdr:nvGraphicFramePr>
        <xdr:cNvPr id="8342" name="Chart 24">
          <a:extLst>
            <a:ext uri="{FF2B5EF4-FFF2-40B4-BE49-F238E27FC236}">
              <a16:creationId xmlns:a16="http://schemas.microsoft.com/office/drawing/2014/main" id="{00000000-0008-0000-0200-000096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9525</xdr:rowOff>
    </xdr:from>
    <xdr:to>
      <xdr:col>8</xdr:col>
      <xdr:colOff>9525</xdr:colOff>
      <xdr:row>24</xdr:row>
      <xdr:rowOff>104775</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523875" y="571500"/>
          <a:ext cx="4400550" cy="34956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Design of Experiments ( DOE )</a:t>
          </a: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DOE refers to procedures for </a:t>
          </a:r>
          <a:r>
            <a:rPr lang="en-US" sz="1000" b="1" i="0" u="sng" strike="noStrike" baseline="0">
              <a:solidFill>
                <a:srgbClr val="000000"/>
              </a:solidFill>
              <a:latin typeface="Arial"/>
              <a:cs typeface="Arial"/>
            </a:rPr>
            <a:t>adjusting industrial process control parameters</a:t>
          </a:r>
          <a:r>
            <a:rPr lang="en-US" sz="1000" b="1" i="0" u="none" strike="noStrike" baseline="0">
              <a:solidFill>
                <a:srgbClr val="000000"/>
              </a:solidFill>
              <a:latin typeface="Arial"/>
              <a:cs typeface="Arial"/>
            </a:rPr>
            <a:t> called factors through a range of levels in a systematic way so as to obtain optimum outcomes called response variables in the least number of experimental test runs.</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Temperature, pressure, and flow rate are typical industrial process factors. So are chemical combinations, part dimensions, and process machinery vendors. </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"Noise Parameters" are disturbances in a process that cannot be controlled at a reasonable cost. </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sng" strike="noStrike" baseline="0">
              <a:solidFill>
                <a:srgbClr val="000000"/>
              </a:solidFill>
              <a:latin typeface="Arial"/>
              <a:cs typeface="Arial"/>
            </a:rPr>
            <a:t>All industrial processes are subject to small and sometimes large noise parameter variations. </a:t>
          </a:r>
          <a:endParaRPr lang="en-US" sz="1000" b="1" i="0" u="none" strike="noStrike" baseline="0">
            <a:solidFill>
              <a:srgbClr val="000000"/>
            </a:solidFill>
            <a:latin typeface="Arial"/>
            <a:cs typeface="Arial"/>
          </a:endParaRPr>
        </a:p>
        <a:p>
          <a:pPr algn="l" rtl="0">
            <a:lnSpc>
              <a:spcPts val="1100"/>
            </a:lnSpc>
            <a:defRPr sz="1000"/>
          </a:pPr>
          <a:endParaRPr lang="en-US" sz="1000" b="1" i="0" u="none" strike="noStrike" baseline="0">
            <a:solidFill>
              <a:srgbClr val="000000"/>
            </a:solidFill>
            <a:latin typeface="Arial"/>
            <a:cs typeface="Arial"/>
          </a:endParaRPr>
        </a:p>
        <a:p>
          <a:pPr algn="l" rtl="0">
            <a:lnSpc>
              <a:spcPts val="1300"/>
            </a:lnSpc>
            <a:defRPr sz="1000"/>
          </a:pPr>
          <a:r>
            <a:rPr lang="en-US" sz="1200" b="1" i="0" u="none" strike="noStrike" baseline="0">
              <a:solidFill>
                <a:srgbClr val="000000"/>
              </a:solidFill>
              <a:latin typeface="Arial"/>
              <a:cs typeface="Arial"/>
            </a:rPr>
            <a:t>Mass Production Example</a:t>
          </a:r>
          <a:endParaRPr lang="en-US" sz="1000" b="1"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In a mass production manufacturing system one end of a shaft is turned within a range of diameters D between; 25.01 and 25.03 millimeters.  The internal diameters of mating bearings are; 25.00 to 25.02 millimeters. </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endParaRPr lang="en-US" sz="1000" b="1"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xdr:txBody>
    </xdr:sp>
    <xdr:clientData/>
  </xdr:twoCellAnchor>
  <xdr:twoCellAnchor>
    <xdr:from>
      <xdr:col>1</xdr:col>
      <xdr:colOff>0</xdr:colOff>
      <xdr:row>54</xdr:row>
      <xdr:rowOff>19050</xdr:rowOff>
    </xdr:from>
    <xdr:to>
      <xdr:col>8</xdr:col>
      <xdr:colOff>0</xdr:colOff>
      <xdr:row>84</xdr:row>
      <xdr:rowOff>19050</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523875" y="8839200"/>
          <a:ext cx="4391025" cy="4857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2. Chip thickness, X3 and cut depth X2 affect the chip removal process.  Quality is reduced if long stringy chips tangle between shaft and tool.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Temperature increase due to tool / part friction may affect the dimensions of the finished part.</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Allowable Variations in Dimensions</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In order to function properly the variations in shaft diameter must be restricted to between: hole diameter and 0.02 mm larger than hole size for an interference fit.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bearings come from an outside source. The bearing vendor has promised to hold this 0 to +0.02 mm tolerance on internal diameter.</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 Part Matching </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Some leading manufacturing companies match shafts to bearings. Shafts in the range; 25.01 to 25.02 mm are matched with bearings in </a:t>
          </a:r>
        </a:p>
        <a:p>
          <a:pPr algn="l" rtl="0">
            <a:defRPr sz="1000"/>
          </a:pPr>
          <a:r>
            <a:rPr lang="en-US" sz="1000" b="1" i="0" u="none" strike="noStrike" baseline="0">
              <a:solidFill>
                <a:srgbClr val="000000"/>
              </a:solidFill>
              <a:latin typeface="Arial"/>
              <a:cs typeface="Arial"/>
            </a:rPr>
            <a:t>the range; 25.00 to 25.01 mm. Larger shafts  in the range; 25.03 mm are matched with bearings in the range; 25.01 to 25.02 mm.</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B. Process Quality Improvement</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 range of key quality control parameters are identified as a first step to improving the quality of any manufacturing operation.</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Key Quality Control Parameters: X1, X2, and X3</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X1 = Shaft turning speed range is; 600 to 1200 rpm.</a:t>
          </a:r>
        </a:p>
        <a:p>
          <a:pPr algn="l" rtl="0">
            <a:defRPr sz="1000"/>
          </a:pPr>
          <a:r>
            <a:rPr lang="en-US" sz="1000" b="1" i="0" u="none" strike="noStrike" baseline="0">
              <a:solidFill>
                <a:srgbClr val="000000"/>
              </a:solidFill>
              <a:latin typeface="Arial"/>
              <a:cs typeface="Arial"/>
            </a:rPr>
            <a:t>X2 = Feed range is; 100 to 700 mm / sec.</a:t>
          </a:r>
        </a:p>
        <a:p>
          <a:pPr algn="l" rtl="0">
            <a:defRPr sz="1000"/>
          </a:pPr>
          <a:r>
            <a:rPr lang="en-US" sz="1000" b="1" i="0" u="none" strike="noStrike" baseline="0">
              <a:solidFill>
                <a:srgbClr val="000000"/>
              </a:solidFill>
              <a:latin typeface="Arial"/>
              <a:cs typeface="Arial"/>
            </a:rPr>
            <a:t>X3 = Depth of cut range is; 2.00 to 8.00 mm.</a:t>
          </a:r>
        </a:p>
      </xdr:txBody>
    </xdr:sp>
    <xdr:clientData/>
  </xdr:twoCellAnchor>
  <xdr:twoCellAnchor>
    <xdr:from>
      <xdr:col>3</xdr:col>
      <xdr:colOff>104775</xdr:colOff>
      <xdr:row>129</xdr:row>
      <xdr:rowOff>0</xdr:rowOff>
    </xdr:from>
    <xdr:to>
      <xdr:col>8</xdr:col>
      <xdr:colOff>9525</xdr:colOff>
      <xdr:row>142</xdr:row>
      <xdr:rowOff>0</xdr:rowOff>
    </xdr:to>
    <xdr:graphicFrame macro="">
      <xdr:nvGraphicFramePr>
        <xdr:cNvPr id="2433" name="Chart 8">
          <a:extLst>
            <a:ext uri="{FF2B5EF4-FFF2-40B4-BE49-F238E27FC236}">
              <a16:creationId xmlns:a16="http://schemas.microsoft.com/office/drawing/2014/main" id="{00000000-0008-0000-0300-00008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142875</xdr:colOff>
      <xdr:row>105</xdr:row>
      <xdr:rowOff>0</xdr:rowOff>
    </xdr:from>
    <xdr:to>
      <xdr:col>8</xdr:col>
      <xdr:colOff>0</xdr:colOff>
      <xdr:row>117</xdr:row>
      <xdr:rowOff>104775</xdr:rowOff>
    </xdr:to>
    <xdr:graphicFrame macro="">
      <xdr:nvGraphicFramePr>
        <xdr:cNvPr id="2434" name="Chart 9">
          <a:extLst>
            <a:ext uri="{FF2B5EF4-FFF2-40B4-BE49-F238E27FC236}">
              <a16:creationId xmlns:a16="http://schemas.microsoft.com/office/drawing/2014/main" id="{00000000-0008-0000-0300-000082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118</xdr:row>
      <xdr:rowOff>19050</xdr:rowOff>
    </xdr:from>
    <xdr:to>
      <xdr:col>7</xdr:col>
      <xdr:colOff>600075</xdr:colOff>
      <xdr:row>127</xdr:row>
      <xdr:rowOff>123825</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523875" y="19250025"/>
          <a:ext cx="4381500" cy="15621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Experiment-1 Turning Speed VS Tolerance </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Seven turning speeds X1 between; 600 and 1200 (rpm) were tested with the shaft in the lathe chuck and the resulting variations in shaft diameter tolerance (TOL) were measured and plotted above. Feed X2 and Depth of cut X3 were held constant at:</a:t>
          </a:r>
        </a:p>
        <a:p>
          <a:pPr algn="l" rtl="0">
            <a:defRPr sz="1000"/>
          </a:pPr>
          <a:r>
            <a:rPr lang="en-US" sz="1000" b="1" i="0" u="none" strike="noStrike" baseline="0">
              <a:solidFill>
                <a:srgbClr val="000000"/>
              </a:solidFill>
              <a:latin typeface="Arial"/>
              <a:cs typeface="Arial"/>
            </a:rPr>
            <a:t>X2 = 500 (mm/sec)</a:t>
          </a:r>
        </a:p>
        <a:p>
          <a:pPr algn="l" rtl="0">
            <a:defRPr sz="1000"/>
          </a:pPr>
          <a:r>
            <a:rPr lang="en-US" sz="1000" b="1" i="0" u="none" strike="noStrike" baseline="0">
              <a:solidFill>
                <a:srgbClr val="000000"/>
              </a:solidFill>
              <a:latin typeface="Arial"/>
              <a:cs typeface="Arial"/>
            </a:rPr>
            <a:t>X3 = 4.00 (mm)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Click on the, "Math Tools" tab below to see how graphs are plotted.</a:t>
          </a:r>
        </a:p>
      </xdr:txBody>
    </xdr:sp>
    <xdr:clientData/>
  </xdr:twoCellAnchor>
  <xdr:twoCellAnchor>
    <xdr:from>
      <xdr:col>1</xdr:col>
      <xdr:colOff>0</xdr:colOff>
      <xdr:row>142</xdr:row>
      <xdr:rowOff>47625</xdr:rowOff>
    </xdr:from>
    <xdr:to>
      <xdr:col>7</xdr:col>
      <xdr:colOff>600075</xdr:colOff>
      <xdr:row>149</xdr:row>
      <xdr:rowOff>152400</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523875" y="23212425"/>
          <a:ext cx="4381500" cy="12382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 Experiment-2 Feed Speed VS Tolerance</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Seven feed speeds X2 between; 100 and 700 (mm/sec) were tested with the shaft in the lathe chuck and the resulting variations in shaft diameter (tolerance) were measured and plotted above. Turning speed X1 and Depth of cut X3 were held constant at:</a:t>
          </a:r>
        </a:p>
        <a:p>
          <a:pPr algn="l" rtl="0">
            <a:defRPr sz="1000"/>
          </a:pPr>
          <a:r>
            <a:rPr lang="en-US" sz="1000" b="1" i="0" u="none" strike="noStrike" baseline="0">
              <a:solidFill>
                <a:srgbClr val="000000"/>
              </a:solidFill>
              <a:latin typeface="Arial"/>
              <a:cs typeface="Arial"/>
            </a:rPr>
            <a:t>X1 = 850 (rpm)</a:t>
          </a:r>
        </a:p>
        <a:p>
          <a:pPr algn="l" rtl="0">
            <a:defRPr sz="1000"/>
          </a:pPr>
          <a:r>
            <a:rPr lang="en-US" sz="1000" b="1" i="0" u="none" strike="noStrike" baseline="0">
              <a:solidFill>
                <a:srgbClr val="000000"/>
              </a:solidFill>
              <a:latin typeface="Arial"/>
              <a:cs typeface="Arial"/>
            </a:rPr>
            <a:t>X3 = 4.00 (mm)</a:t>
          </a:r>
        </a:p>
      </xdr:txBody>
    </xdr:sp>
    <xdr:clientData/>
  </xdr:twoCellAnchor>
  <xdr:twoCellAnchor>
    <xdr:from>
      <xdr:col>1</xdr:col>
      <xdr:colOff>0</xdr:colOff>
      <xdr:row>169</xdr:row>
      <xdr:rowOff>142875</xdr:rowOff>
    </xdr:from>
    <xdr:to>
      <xdr:col>7</xdr:col>
      <xdr:colOff>600075</xdr:colOff>
      <xdr:row>200</xdr:row>
      <xdr:rowOff>133350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523875" y="27727275"/>
          <a:ext cx="4381500" cy="50101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Experiment-3 Depth of Cut VS Tolerance </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Seven depths of cut X3 between; 1.00 and 8.00 (mm) were tested with the shaft in the lathe chuck and the resulting variations in shaft diameter (tolerance) were measured and plotted above. Turning speed X1 and Feed speed X2 were held constant at:</a:t>
          </a:r>
        </a:p>
        <a:p>
          <a:pPr algn="l" rtl="0">
            <a:defRPr sz="1000"/>
          </a:pPr>
          <a:r>
            <a:rPr lang="en-US" sz="1000" b="1" i="0" u="none" strike="noStrike" baseline="0">
              <a:solidFill>
                <a:srgbClr val="000000"/>
              </a:solidFill>
              <a:latin typeface="Arial"/>
              <a:cs typeface="Arial"/>
            </a:rPr>
            <a:t>X1 = 800 (rpm)</a:t>
          </a:r>
        </a:p>
        <a:p>
          <a:pPr algn="l" rtl="0">
            <a:defRPr sz="1000"/>
          </a:pPr>
          <a:r>
            <a:rPr lang="en-US" sz="1000" b="1" i="0" u="none" strike="noStrike" baseline="0">
              <a:solidFill>
                <a:srgbClr val="000000"/>
              </a:solidFill>
              <a:latin typeface="Arial"/>
              <a:cs typeface="Arial"/>
            </a:rPr>
            <a:t>X2 = 300 (mm/sec)</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Excel Graph Tool</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Excel "Chart" tool was used to plot the above graphs and obtain equations to the best fit curve through the data ranges. See the, "Math Tools" tab below for more information about Excel graphs.</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Maximum Shaft Quality</a:t>
          </a:r>
        </a:p>
        <a:p>
          <a:pPr algn="l" rtl="0">
            <a:defRPr sz="1000"/>
          </a:pPr>
          <a:r>
            <a:rPr lang="en-US" sz="1000" b="1" i="0" u="none" strike="noStrike" baseline="0">
              <a:solidFill>
                <a:srgbClr val="000000"/>
              </a:solidFill>
              <a:latin typeface="Arial"/>
              <a:cs typeface="Arial"/>
            </a:rPr>
            <a:t>The results from the above three experimental test runs indicated that maximum shaft quality will be obtained when the values of the three critical control factors are:</a:t>
          </a: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X1 = 850 (rpm)</a:t>
          </a:r>
        </a:p>
        <a:p>
          <a:pPr algn="l" rtl="0">
            <a:defRPr sz="1000"/>
          </a:pPr>
          <a:r>
            <a:rPr lang="en-US" sz="1000" b="1" i="0" u="none" strike="noStrike" baseline="0">
              <a:solidFill>
                <a:srgbClr val="000000"/>
              </a:solidFill>
              <a:latin typeface="Arial"/>
              <a:cs typeface="Arial"/>
            </a:rPr>
            <a:t>                                            X2 = 300 (mm/sec)</a:t>
          </a:r>
        </a:p>
        <a:p>
          <a:pPr algn="l" rtl="0">
            <a:defRPr sz="1000"/>
          </a:pPr>
          <a:r>
            <a:rPr lang="en-US" sz="1000" b="1" i="0" u="none" strike="noStrike" baseline="0">
              <a:solidFill>
                <a:srgbClr val="000000"/>
              </a:solidFill>
              <a:latin typeface="Arial"/>
              <a:cs typeface="Arial"/>
            </a:rPr>
            <a:t>                                            X3 = 4.00 (mm)</a:t>
          </a:r>
        </a:p>
        <a:p>
          <a:pPr algn="l" rtl="0">
            <a:defRPr sz="1000"/>
          </a:pPr>
          <a:r>
            <a:rPr lang="en-US" sz="1200" b="1" i="0" u="none" strike="noStrike" baseline="0">
              <a:solidFill>
                <a:srgbClr val="000000"/>
              </a:solidFill>
              <a:latin typeface="Arial"/>
              <a:cs typeface="Arial"/>
            </a:rPr>
            <a:t>Critical Test Run</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test run that produced the minimum tolerance, 0.010 mm occurred when X2 was set at 300 mm/sec and X3 at 4.00 mm, when X1 was tested in the range of 600 to 1200 rpm.</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was not known until all three variables: X1, X2, and X3 were tested experimentally through all 7 combinations of: Shaft turning speed X1, Cutting tool feed rate X2, and Depth of cut X3.</a:t>
          </a: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xdr:txBody>
    </xdr:sp>
    <xdr:clientData/>
  </xdr:twoCellAnchor>
  <xdr:twoCellAnchor>
    <xdr:from>
      <xdr:col>1</xdr:col>
      <xdr:colOff>28575</xdr:colOff>
      <xdr:row>39</xdr:row>
      <xdr:rowOff>85725</xdr:rowOff>
    </xdr:from>
    <xdr:to>
      <xdr:col>7</xdr:col>
      <xdr:colOff>600075</xdr:colOff>
      <xdr:row>48</xdr:row>
      <xdr:rowOff>47625</xdr:rowOff>
    </xdr:to>
    <xdr:sp macro="" textlink="">
      <xdr:nvSpPr>
        <xdr:cNvPr id="2063"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552450" y="6477000"/>
          <a:ext cx="4352925" cy="1419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SHAFT QUALITY</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Metal is removed from the shaft surface by cutting tool action in the turning operation illustrated above. Several factors reduce the quality of the shaft: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The tool must overcome the friction of the chip and the shear strength of the part material. Cutting tool wear and vibration due to metal chip removal reduces accuracy. </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editAs="oneCell">
    <xdr:from>
      <xdr:col>1</xdr:col>
      <xdr:colOff>419100</xdr:colOff>
      <xdr:row>84</xdr:row>
      <xdr:rowOff>38100</xdr:rowOff>
    </xdr:from>
    <xdr:to>
      <xdr:col>6</xdr:col>
      <xdr:colOff>600075</xdr:colOff>
      <xdr:row>99</xdr:row>
      <xdr:rowOff>0</xdr:rowOff>
    </xdr:to>
    <xdr:pic>
      <xdr:nvPicPr>
        <xdr:cNvPr id="2439" name="Picture 16" descr="SHAFT-BEARING-1">
          <a:extLst>
            <a:ext uri="{FF2B5EF4-FFF2-40B4-BE49-F238E27FC236}">
              <a16:creationId xmlns:a16="http://schemas.microsoft.com/office/drawing/2014/main" id="{00000000-0008-0000-0300-000087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2975" y="13716000"/>
          <a:ext cx="33528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24</xdr:row>
      <xdr:rowOff>66675</xdr:rowOff>
    </xdr:from>
    <xdr:to>
      <xdr:col>7</xdr:col>
      <xdr:colOff>152400</xdr:colOff>
      <xdr:row>39</xdr:row>
      <xdr:rowOff>76200</xdr:rowOff>
    </xdr:to>
    <xdr:pic>
      <xdr:nvPicPr>
        <xdr:cNvPr id="2440" name="Picture 19" descr="LATHE-1">
          <a:extLst>
            <a:ext uri="{FF2B5EF4-FFF2-40B4-BE49-F238E27FC236}">
              <a16:creationId xmlns:a16="http://schemas.microsoft.com/office/drawing/2014/main" id="{00000000-0008-0000-0300-000088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33525" y="4029075"/>
          <a:ext cx="292417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207</xdr:row>
      <xdr:rowOff>0</xdr:rowOff>
    </xdr:from>
    <xdr:to>
      <xdr:col>8</xdr:col>
      <xdr:colOff>0</xdr:colOff>
      <xdr:row>220</xdr:row>
      <xdr:rowOff>76200</xdr:rowOff>
    </xdr:to>
    <xdr:sp macro="" textlink="">
      <xdr:nvSpPr>
        <xdr:cNvPr id="2068" name="Text Box 20">
          <a:extLst>
            <a:ext uri="{FF2B5EF4-FFF2-40B4-BE49-F238E27FC236}">
              <a16:creationId xmlns:a16="http://schemas.microsoft.com/office/drawing/2014/main" id="{00000000-0008-0000-0300-000014080000}"/>
            </a:ext>
          </a:extLst>
        </xdr:cNvPr>
        <xdr:cNvSpPr txBox="1">
          <a:spLocks noChangeArrowheads="1"/>
        </xdr:cNvSpPr>
      </xdr:nvSpPr>
      <xdr:spPr bwMode="auto">
        <a:xfrm>
          <a:off x="523875" y="33737550"/>
          <a:ext cx="4391025" cy="2181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All combinations of these data ranges needed to be tested experimentally to determine the optimum Xn values:</a:t>
          </a:r>
        </a:p>
        <a:p>
          <a:pPr algn="l" rtl="0">
            <a:defRPr sz="1000"/>
          </a:pPr>
          <a:r>
            <a:rPr lang="en-US" sz="1000" b="1" i="0" u="none" strike="noStrike" baseline="0">
              <a:solidFill>
                <a:srgbClr val="000000"/>
              </a:solidFill>
              <a:latin typeface="Arial"/>
              <a:cs typeface="Arial"/>
            </a:rPr>
            <a:t>X1 = Shaft turning speed range is; 600 to 1200 rpm.</a:t>
          </a:r>
        </a:p>
        <a:p>
          <a:pPr algn="l" rtl="0">
            <a:defRPr sz="1000"/>
          </a:pPr>
          <a:r>
            <a:rPr lang="en-US" sz="1000" b="1" i="0" u="none" strike="noStrike" baseline="0">
              <a:solidFill>
                <a:srgbClr val="000000"/>
              </a:solidFill>
              <a:latin typeface="Arial"/>
              <a:cs typeface="Arial"/>
            </a:rPr>
            <a:t>X2 = Feed range is; 100 to 700 mm / sec.</a:t>
          </a:r>
        </a:p>
        <a:p>
          <a:pPr algn="l" rtl="0">
            <a:defRPr sz="1000"/>
          </a:pPr>
          <a:r>
            <a:rPr lang="en-US" sz="1000" b="1" i="0" u="none" strike="noStrike" baseline="0">
              <a:solidFill>
                <a:srgbClr val="000000"/>
              </a:solidFill>
              <a:latin typeface="Arial"/>
              <a:cs typeface="Arial"/>
            </a:rPr>
            <a:t>X3 = Depth of cut range is; 2.00 to 8.00 mm.</a:t>
          </a: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Full Number of Test Runs</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In the example above there are, N = 3 different factors; X1, X2 and X3, each tested at, L = 7 levels the full number of test runs are:</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Full number of test runs, T = L</a:t>
          </a:r>
          <a:r>
            <a:rPr lang="en-US" sz="1000" b="1" i="0" u="none" strike="noStrike" baseline="30000">
              <a:solidFill>
                <a:srgbClr val="000000"/>
              </a:solidFill>
              <a:latin typeface="Arial"/>
              <a:cs typeface="Arial"/>
            </a:rPr>
            <a:t>N</a:t>
          </a:r>
          <a:r>
            <a:rPr lang="en-US" sz="1000" b="1" i="0" u="none" strike="noStrike" baseline="0">
              <a:solidFill>
                <a:srgbClr val="000000"/>
              </a:solidFill>
              <a:latin typeface="Arial"/>
              <a:cs typeface="Arial"/>
            </a:rPr>
            <a:t> = 7</a:t>
          </a:r>
          <a:r>
            <a:rPr lang="en-US" sz="1000" b="1" i="0" u="none" strike="noStrike" baseline="30000">
              <a:solidFill>
                <a:srgbClr val="000000"/>
              </a:solidFill>
              <a:latin typeface="Arial"/>
              <a:cs typeface="Arial"/>
            </a:rPr>
            <a:t>3</a:t>
          </a:r>
          <a:r>
            <a:rPr lang="en-US" sz="1000" b="1" i="0" u="none" strike="noStrike" baseline="0">
              <a:solidFill>
                <a:srgbClr val="000000"/>
              </a:solidFill>
              <a:latin typeface="Arial"/>
              <a:cs typeface="Arial"/>
            </a:rPr>
            <a:t> = 343.</a:t>
          </a:r>
        </a:p>
        <a:p>
          <a:pPr algn="l" rtl="0">
            <a:defRPr sz="1000"/>
          </a:pPr>
          <a:r>
            <a:rPr lang="en-US" sz="1000" b="1" i="0" u="none" strike="noStrike" baseline="0">
              <a:solidFill>
                <a:srgbClr val="000000"/>
              </a:solidFill>
              <a:latin typeface="Arial"/>
              <a:cs typeface="Arial"/>
            </a:rPr>
            <a:t>Run 3 below has, 7 x 7 = 49 test runs</a:t>
          </a:r>
        </a:p>
        <a:p>
          <a:pPr algn="l" rtl="0">
            <a:defRPr sz="1000"/>
          </a:pPr>
          <a:r>
            <a:rPr lang="en-US" sz="1000" b="1" i="0" u="none" strike="noStrike" baseline="0">
              <a:solidFill>
                <a:srgbClr val="000000"/>
              </a:solidFill>
              <a:latin typeface="Arial"/>
              <a:cs typeface="Arial"/>
            </a:rPr>
            <a:t>The possible number of test runs are, 7 x 49 = 343.</a:t>
          </a:r>
        </a:p>
      </xdr:txBody>
    </xdr:sp>
    <xdr:clientData/>
  </xdr:twoCellAnchor>
  <xdr:twoCellAnchor>
    <xdr:from>
      <xdr:col>1</xdr:col>
      <xdr:colOff>0</xdr:colOff>
      <xdr:row>307</xdr:row>
      <xdr:rowOff>142875</xdr:rowOff>
    </xdr:from>
    <xdr:to>
      <xdr:col>8</xdr:col>
      <xdr:colOff>9525</xdr:colOff>
      <xdr:row>309</xdr:row>
      <xdr:rowOff>104775</xdr:rowOff>
    </xdr:to>
    <xdr:sp macro="" textlink="">
      <xdr:nvSpPr>
        <xdr:cNvPr id="2078" name="Text Box 30">
          <a:extLst>
            <a:ext uri="{FF2B5EF4-FFF2-40B4-BE49-F238E27FC236}">
              <a16:creationId xmlns:a16="http://schemas.microsoft.com/office/drawing/2014/main" id="{00000000-0008-0000-0300-00001E080000}"/>
            </a:ext>
          </a:extLst>
        </xdr:cNvPr>
        <xdr:cNvSpPr txBox="1">
          <a:spLocks noChangeArrowheads="1"/>
        </xdr:cNvSpPr>
      </xdr:nvSpPr>
      <xdr:spPr bwMode="auto">
        <a:xfrm>
          <a:off x="523875" y="50396775"/>
          <a:ext cx="4400550" cy="285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best depth of Cut  ( X3 ) test runs is shown highlighted below:</a:t>
          </a:r>
        </a:p>
      </xdr:txBody>
    </xdr:sp>
    <xdr:clientData/>
  </xdr:twoCellAnchor>
  <xdr:twoCellAnchor>
    <xdr:from>
      <xdr:col>3</xdr:col>
      <xdr:colOff>47625</xdr:colOff>
      <xdr:row>156</xdr:row>
      <xdr:rowOff>9525</xdr:rowOff>
    </xdr:from>
    <xdr:to>
      <xdr:col>8</xdr:col>
      <xdr:colOff>85725</xdr:colOff>
      <xdr:row>169</xdr:row>
      <xdr:rowOff>9525</xdr:rowOff>
    </xdr:to>
    <xdr:graphicFrame macro="">
      <xdr:nvGraphicFramePr>
        <xdr:cNvPr id="2443" name="Chart 31">
          <a:extLst>
            <a:ext uri="{FF2B5EF4-FFF2-40B4-BE49-F238E27FC236}">
              <a16:creationId xmlns:a16="http://schemas.microsoft.com/office/drawing/2014/main" id="{00000000-0008-0000-0300-00008B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514350</xdr:colOff>
      <xdr:row>113</xdr:row>
      <xdr:rowOff>95250</xdr:rowOff>
    </xdr:from>
    <xdr:to>
      <xdr:col>3</xdr:col>
      <xdr:colOff>0</xdr:colOff>
      <xdr:row>117</xdr:row>
      <xdr:rowOff>114300</xdr:rowOff>
    </xdr:to>
    <xdr:sp macro="" textlink="">
      <xdr:nvSpPr>
        <xdr:cNvPr id="2080" name="Text Box 32">
          <a:extLst>
            <a:ext uri="{FF2B5EF4-FFF2-40B4-BE49-F238E27FC236}">
              <a16:creationId xmlns:a16="http://schemas.microsoft.com/office/drawing/2014/main" id="{00000000-0008-0000-0300-000020080000}"/>
            </a:ext>
          </a:extLst>
        </xdr:cNvPr>
        <xdr:cNvSpPr txBox="1">
          <a:spLocks noChangeArrowheads="1"/>
        </xdr:cNvSpPr>
      </xdr:nvSpPr>
      <xdr:spPr bwMode="auto">
        <a:xfrm>
          <a:off x="514350" y="18516600"/>
          <a:ext cx="1352550" cy="6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The lowest dimensional tolerance </a:t>
          </a:r>
          <a:r>
            <a:rPr lang="en-US" sz="1000" b="1" i="0" u="none" strike="noStrike" baseline="0">
              <a:solidFill>
                <a:srgbClr val="000000"/>
              </a:solidFill>
              <a:latin typeface="Arial"/>
              <a:cs typeface="Arial"/>
            </a:rPr>
            <a:t>TOL</a:t>
          </a:r>
          <a:r>
            <a:rPr lang="en-US" sz="1000" b="0" i="0" u="none" strike="noStrike" baseline="0">
              <a:solidFill>
                <a:srgbClr val="000000"/>
              </a:solidFill>
              <a:latin typeface="Arial"/>
              <a:cs typeface="Arial"/>
            </a:rPr>
            <a:t> and turning speed</a:t>
          </a:r>
          <a:r>
            <a:rPr lang="en-US" sz="1000" b="1" i="0" u="none" strike="noStrike" baseline="0">
              <a:solidFill>
                <a:srgbClr val="000000"/>
              </a:solidFill>
              <a:latin typeface="Arial"/>
              <a:cs typeface="Arial"/>
            </a:rPr>
            <a:t> X1</a:t>
          </a:r>
          <a:r>
            <a:rPr lang="en-US" sz="1000" b="0" i="0" u="none" strike="noStrike" baseline="0">
              <a:solidFill>
                <a:srgbClr val="000000"/>
              </a:solidFill>
              <a:latin typeface="Arial"/>
              <a:cs typeface="Arial"/>
            </a:rPr>
            <a:t> are highlighted above.</a:t>
          </a:r>
        </a:p>
      </xdr:txBody>
    </xdr:sp>
    <xdr:clientData/>
  </xdr:twoCellAnchor>
  <xdr:twoCellAnchor>
    <xdr:from>
      <xdr:col>1</xdr:col>
      <xdr:colOff>0</xdr:colOff>
      <xdr:row>137</xdr:row>
      <xdr:rowOff>76200</xdr:rowOff>
    </xdr:from>
    <xdr:to>
      <xdr:col>3</xdr:col>
      <xdr:colOff>9525</xdr:colOff>
      <xdr:row>141</xdr:row>
      <xdr:rowOff>123825</xdr:rowOff>
    </xdr:to>
    <xdr:sp macro="" textlink="">
      <xdr:nvSpPr>
        <xdr:cNvPr id="2081" name="Text Box 33">
          <a:extLst>
            <a:ext uri="{FF2B5EF4-FFF2-40B4-BE49-F238E27FC236}">
              <a16:creationId xmlns:a16="http://schemas.microsoft.com/office/drawing/2014/main" id="{00000000-0008-0000-0300-000021080000}"/>
            </a:ext>
          </a:extLst>
        </xdr:cNvPr>
        <xdr:cNvSpPr txBox="1">
          <a:spLocks noChangeArrowheads="1"/>
        </xdr:cNvSpPr>
      </xdr:nvSpPr>
      <xdr:spPr bwMode="auto">
        <a:xfrm>
          <a:off x="523875" y="22431375"/>
          <a:ext cx="1352550" cy="695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The lowest dimensional tolerance </a:t>
          </a:r>
          <a:r>
            <a:rPr lang="en-US" sz="1000" b="1" i="0" u="none" strike="noStrike" baseline="0">
              <a:solidFill>
                <a:srgbClr val="000000"/>
              </a:solidFill>
              <a:latin typeface="Arial"/>
              <a:cs typeface="Arial"/>
            </a:rPr>
            <a:t>TOL</a:t>
          </a:r>
          <a:r>
            <a:rPr lang="en-US" sz="1000" b="0" i="0" u="none" strike="noStrike" baseline="0">
              <a:solidFill>
                <a:srgbClr val="000000"/>
              </a:solidFill>
              <a:latin typeface="Arial"/>
              <a:cs typeface="Arial"/>
            </a:rPr>
            <a:t> and feed speed</a:t>
          </a:r>
          <a:r>
            <a:rPr lang="en-US" sz="1000" b="1" i="0" u="none" strike="noStrike" baseline="0">
              <a:solidFill>
                <a:srgbClr val="000000"/>
              </a:solidFill>
              <a:latin typeface="Arial"/>
              <a:cs typeface="Arial"/>
            </a:rPr>
            <a:t> X2</a:t>
          </a:r>
          <a:r>
            <a:rPr lang="en-US" sz="1000" b="0" i="0" u="none" strike="noStrike" baseline="0">
              <a:solidFill>
                <a:srgbClr val="000000"/>
              </a:solidFill>
              <a:latin typeface="Arial"/>
              <a:cs typeface="Arial"/>
            </a:rPr>
            <a:t> are highlighted above.</a:t>
          </a:r>
        </a:p>
      </xdr:txBody>
    </xdr:sp>
    <xdr:clientData/>
  </xdr:twoCellAnchor>
  <xdr:twoCellAnchor>
    <xdr:from>
      <xdr:col>1</xdr:col>
      <xdr:colOff>0</xdr:colOff>
      <xdr:row>164</xdr:row>
      <xdr:rowOff>47625</xdr:rowOff>
    </xdr:from>
    <xdr:to>
      <xdr:col>3</xdr:col>
      <xdr:colOff>9525</xdr:colOff>
      <xdr:row>168</xdr:row>
      <xdr:rowOff>95250</xdr:rowOff>
    </xdr:to>
    <xdr:sp macro="" textlink="">
      <xdr:nvSpPr>
        <xdr:cNvPr id="2082" name="Text Box 34">
          <a:extLst>
            <a:ext uri="{FF2B5EF4-FFF2-40B4-BE49-F238E27FC236}">
              <a16:creationId xmlns:a16="http://schemas.microsoft.com/office/drawing/2014/main" id="{00000000-0008-0000-0300-000022080000}"/>
            </a:ext>
          </a:extLst>
        </xdr:cNvPr>
        <xdr:cNvSpPr txBox="1">
          <a:spLocks noChangeArrowheads="1"/>
        </xdr:cNvSpPr>
      </xdr:nvSpPr>
      <xdr:spPr bwMode="auto">
        <a:xfrm>
          <a:off x="523875" y="26822400"/>
          <a:ext cx="1352550" cy="695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lowest dimensional tolerance </a:t>
          </a:r>
          <a:r>
            <a:rPr lang="en-US" sz="1000" b="1" i="0" u="none" strike="noStrike" baseline="0">
              <a:solidFill>
                <a:srgbClr val="000000"/>
              </a:solidFill>
              <a:latin typeface="Arial"/>
              <a:cs typeface="Arial"/>
            </a:rPr>
            <a:t>TOL</a:t>
          </a:r>
          <a:r>
            <a:rPr lang="en-US" sz="1000" b="0" i="0" u="none" strike="noStrike" baseline="0">
              <a:solidFill>
                <a:srgbClr val="000000"/>
              </a:solidFill>
              <a:latin typeface="Arial"/>
              <a:cs typeface="Arial"/>
            </a:rPr>
            <a:t> and cut depth</a:t>
          </a:r>
          <a:r>
            <a:rPr lang="en-US" sz="1000" b="1" i="0" u="none" strike="noStrike" baseline="0">
              <a:solidFill>
                <a:srgbClr val="000000"/>
              </a:solidFill>
              <a:latin typeface="Arial"/>
              <a:cs typeface="Arial"/>
            </a:rPr>
            <a:t> X3</a:t>
          </a:r>
          <a:r>
            <a:rPr lang="en-US" sz="1000" b="0" i="0" u="none" strike="noStrike" baseline="0">
              <a:solidFill>
                <a:srgbClr val="000000"/>
              </a:solidFill>
              <a:latin typeface="Arial"/>
              <a:cs typeface="Arial"/>
            </a:rPr>
            <a:t> are highlighted above.</a:t>
          </a:r>
        </a:p>
      </xdr:txBody>
    </xdr:sp>
    <xdr:clientData/>
  </xdr:twoCellAnchor>
  <xdr:twoCellAnchor>
    <xdr:from>
      <xdr:col>0</xdr:col>
      <xdr:colOff>342900</xdr:colOff>
      <xdr:row>257</xdr:row>
      <xdr:rowOff>19050</xdr:rowOff>
    </xdr:from>
    <xdr:to>
      <xdr:col>8</xdr:col>
      <xdr:colOff>390525</xdr:colOff>
      <xdr:row>277</xdr:row>
      <xdr:rowOff>142875</xdr:rowOff>
    </xdr:to>
    <xdr:graphicFrame macro="">
      <xdr:nvGraphicFramePr>
        <xdr:cNvPr id="2447" name="Chart 49">
          <a:extLst>
            <a:ext uri="{FF2B5EF4-FFF2-40B4-BE49-F238E27FC236}">
              <a16:creationId xmlns:a16="http://schemas.microsoft.com/office/drawing/2014/main" id="{00000000-0008-0000-0300-00008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514350</xdr:colOff>
      <xdr:row>278</xdr:row>
      <xdr:rowOff>19050</xdr:rowOff>
    </xdr:from>
    <xdr:to>
      <xdr:col>8</xdr:col>
      <xdr:colOff>0</xdr:colOff>
      <xdr:row>292</xdr:row>
      <xdr:rowOff>152400</xdr:rowOff>
    </xdr:to>
    <xdr:sp macro="" textlink="">
      <xdr:nvSpPr>
        <xdr:cNvPr id="2098" name="Text Box 50">
          <a:extLst>
            <a:ext uri="{FF2B5EF4-FFF2-40B4-BE49-F238E27FC236}">
              <a16:creationId xmlns:a16="http://schemas.microsoft.com/office/drawing/2014/main" id="{00000000-0008-0000-0300-000032080000}"/>
            </a:ext>
          </a:extLst>
        </xdr:cNvPr>
        <xdr:cNvSpPr txBox="1">
          <a:spLocks noChangeArrowheads="1"/>
        </xdr:cNvSpPr>
      </xdr:nvSpPr>
      <xdr:spPr bwMode="auto">
        <a:xfrm>
          <a:off x="514350" y="45510450"/>
          <a:ext cx="4400550" cy="2400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Response Surface Plot</a:t>
          </a:r>
        </a:p>
        <a:p>
          <a:pPr algn="l" rtl="0">
            <a:defRPr sz="1000"/>
          </a:pPr>
          <a:r>
            <a:rPr lang="en-US" sz="1000" b="1" i="0" u="none" strike="noStrike" baseline="0">
              <a:solidFill>
                <a:srgbClr val="000000"/>
              </a:solidFill>
              <a:latin typeface="Arial"/>
              <a:cs typeface="Arial"/>
            </a:rPr>
            <a:t>The</a:t>
          </a:r>
          <a:r>
            <a:rPr lang="en-US" sz="12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plot above is a graph of the process response due to the three control factors; X1, X2, and X3 each tested at 7 levels. A 3-dimensional graph of Run-3 has been plotted above using Excel's "Chart Wizard". Click on the, "Math Tools" tab below for a full explanation.</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The mouse pointer selected the data range from: 0.115 to 0.278.</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The Chart Wizard icon in the tool bar at the top of your computer display was selected.</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"Surface" &gt; Finish, completes the graph.</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The best cutting tool Feed ( X2 ) test run is highlighted below:</a:t>
          </a:r>
        </a:p>
      </xdr:txBody>
    </xdr:sp>
    <xdr:clientData/>
  </xdr:twoCellAnchor>
  <xdr:twoCellAnchor>
    <xdr:from>
      <xdr:col>1</xdr:col>
      <xdr:colOff>190500</xdr:colOff>
      <xdr:row>226</xdr:row>
      <xdr:rowOff>152400</xdr:rowOff>
    </xdr:from>
    <xdr:to>
      <xdr:col>8</xdr:col>
      <xdr:colOff>200025</xdr:colOff>
      <xdr:row>228</xdr:row>
      <xdr:rowOff>66675</xdr:rowOff>
    </xdr:to>
    <xdr:sp macro="" textlink="">
      <xdr:nvSpPr>
        <xdr:cNvPr id="2104" name="Text Box 56">
          <a:extLst>
            <a:ext uri="{FF2B5EF4-FFF2-40B4-BE49-F238E27FC236}">
              <a16:creationId xmlns:a16="http://schemas.microsoft.com/office/drawing/2014/main" id="{00000000-0008-0000-0300-000038080000}"/>
            </a:ext>
          </a:extLst>
        </xdr:cNvPr>
        <xdr:cNvSpPr txBox="1">
          <a:spLocks noChangeArrowheads="1"/>
        </xdr:cNvSpPr>
      </xdr:nvSpPr>
      <xdr:spPr bwMode="auto">
        <a:xfrm>
          <a:off x="714375" y="37023675"/>
          <a:ext cx="4400550" cy="238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best turning speed ( X1 ) test run is highlighted below:</a:t>
          </a:r>
        </a:p>
      </xdr:txBody>
    </xdr:sp>
    <xdr:clientData/>
  </xdr:twoCellAnchor>
  <xdr:twoCellAnchor>
    <xdr:from>
      <xdr:col>1</xdr:col>
      <xdr:colOff>0</xdr:colOff>
      <xdr:row>321</xdr:row>
      <xdr:rowOff>19050</xdr:rowOff>
    </xdr:from>
    <xdr:to>
      <xdr:col>8</xdr:col>
      <xdr:colOff>0</xdr:colOff>
      <xdr:row>336</xdr:row>
      <xdr:rowOff>19050</xdr:rowOff>
    </xdr:to>
    <xdr:sp macro="" textlink="">
      <xdr:nvSpPr>
        <xdr:cNvPr id="2110" name="Text Box 62">
          <a:extLst>
            <a:ext uri="{FF2B5EF4-FFF2-40B4-BE49-F238E27FC236}">
              <a16:creationId xmlns:a16="http://schemas.microsoft.com/office/drawing/2014/main" id="{00000000-0008-0000-0300-00003E080000}"/>
            </a:ext>
          </a:extLst>
        </xdr:cNvPr>
        <xdr:cNvSpPr txBox="1">
          <a:spLocks noChangeArrowheads="1"/>
        </xdr:cNvSpPr>
      </xdr:nvSpPr>
      <xdr:spPr bwMode="auto">
        <a:xfrm>
          <a:off x="523875" y="52606575"/>
          <a:ext cx="4391025" cy="24288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sng" strike="noStrike" baseline="0">
              <a:solidFill>
                <a:srgbClr val="000000"/>
              </a:solidFill>
              <a:latin typeface="Arial"/>
              <a:cs typeface="Arial"/>
            </a:rPr>
            <a:t>Three Point Method: Min, Mean, &amp; Max</a:t>
          </a:r>
        </a:p>
        <a:p>
          <a:pPr algn="l" rtl="0">
            <a:defRPr sz="1000"/>
          </a:pPr>
          <a:endParaRPr lang="en-US" sz="1000" b="1"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Test the minimum, mean, and maximum values of X1 while fixing X2 and X3 at one of the three levels: minimum, mean, and maximum. This will reduce the number of test runs from 343 to 9. </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Full number of test runs = L</a:t>
          </a:r>
          <a:r>
            <a:rPr lang="en-US" sz="1000" b="1" i="0" u="none" strike="noStrike" baseline="30000">
              <a:solidFill>
                <a:srgbClr val="000000"/>
              </a:solidFill>
              <a:latin typeface="Arial"/>
              <a:cs typeface="Arial"/>
            </a:rPr>
            <a:t>N</a:t>
          </a:r>
          <a:r>
            <a:rPr lang="en-US" sz="1000" b="1" i="0" u="none" strike="noStrike" baseline="0">
              <a:solidFill>
                <a:srgbClr val="000000"/>
              </a:solidFill>
              <a:latin typeface="Arial"/>
              <a:cs typeface="Arial"/>
            </a:rPr>
            <a:t> = 7</a:t>
          </a:r>
          <a:r>
            <a:rPr lang="en-US" sz="1000" b="1" i="0" u="none" strike="noStrike" baseline="30000">
              <a:solidFill>
                <a:srgbClr val="000000"/>
              </a:solidFill>
              <a:latin typeface="Arial"/>
              <a:cs typeface="Arial"/>
            </a:rPr>
            <a:t>3</a:t>
          </a:r>
          <a:r>
            <a:rPr lang="en-US" sz="1000" b="1" i="0" u="none" strike="noStrike" baseline="0">
              <a:solidFill>
                <a:srgbClr val="000000"/>
              </a:solidFill>
              <a:latin typeface="Arial"/>
              <a:cs typeface="Arial"/>
            </a:rPr>
            <a:t> = 343.</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Number of 3-Point test runs = L x N = 9.</a:t>
          </a:r>
        </a:p>
        <a:p>
          <a:pPr algn="l" rtl="0">
            <a:defRPr sz="1000"/>
          </a:pPr>
          <a:r>
            <a:rPr lang="en-US" sz="1000" b="1" i="0" u="none" strike="noStrike" baseline="0">
              <a:solidFill>
                <a:srgbClr val="000000"/>
              </a:solidFill>
              <a:latin typeface="Arial"/>
              <a:cs typeface="Arial"/>
            </a:rPr>
            <a:t>See Run-1B, Run-2B, and Run-3B below.</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X1 = 600, 900, 1200 rpm</a:t>
          </a:r>
        </a:p>
        <a:p>
          <a:pPr algn="l" rtl="0">
            <a:defRPr sz="1000"/>
          </a:pPr>
          <a:r>
            <a:rPr lang="en-US" sz="1000" b="1" i="0" u="none" strike="noStrike" baseline="0">
              <a:solidFill>
                <a:srgbClr val="000000"/>
              </a:solidFill>
              <a:latin typeface="Arial"/>
              <a:cs typeface="Arial"/>
            </a:rPr>
            <a:t>X2 = 100, 400, 700 mm/sec    &lt; Min, Mean, &amp; Max</a:t>
          </a:r>
        </a:p>
        <a:p>
          <a:pPr algn="l" rtl="0">
            <a:defRPr sz="1000"/>
          </a:pPr>
          <a:r>
            <a:rPr lang="en-US" sz="1000" b="1" i="0" u="none" strike="noStrike" baseline="0">
              <a:solidFill>
                <a:srgbClr val="000000"/>
              </a:solidFill>
              <a:latin typeface="Arial"/>
              <a:cs typeface="Arial"/>
            </a:rPr>
            <a:t>X3 = 2.00, 5.00, 8.00 mm</a:t>
          </a:r>
        </a:p>
      </xdr:txBody>
    </xdr:sp>
    <xdr:clientData/>
  </xdr:twoCellAnchor>
  <xdr:twoCellAnchor>
    <xdr:from>
      <xdr:col>1</xdr:col>
      <xdr:colOff>28575</xdr:colOff>
      <xdr:row>359</xdr:row>
      <xdr:rowOff>0</xdr:rowOff>
    </xdr:from>
    <xdr:to>
      <xdr:col>8</xdr:col>
      <xdr:colOff>9525</xdr:colOff>
      <xdr:row>368</xdr:row>
      <xdr:rowOff>104775</xdr:rowOff>
    </xdr:to>
    <xdr:sp macro="" textlink="">
      <xdr:nvSpPr>
        <xdr:cNvPr id="2113" name="Text Box 65">
          <a:extLst>
            <a:ext uri="{FF2B5EF4-FFF2-40B4-BE49-F238E27FC236}">
              <a16:creationId xmlns:a16="http://schemas.microsoft.com/office/drawing/2014/main" id="{00000000-0008-0000-0300-000041080000}"/>
            </a:ext>
          </a:extLst>
        </xdr:cNvPr>
        <xdr:cNvSpPr txBox="1">
          <a:spLocks noChangeArrowheads="1"/>
        </xdr:cNvSpPr>
      </xdr:nvSpPr>
      <xdr:spPr bwMode="auto">
        <a:xfrm>
          <a:off x="552450" y="58788300"/>
          <a:ext cx="4371975" cy="15621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Run 1B plotted above:</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Step-1</a:t>
          </a:r>
          <a:r>
            <a:rPr lang="en-US" sz="1000" b="0" i="0" u="none" strike="noStrike" baseline="0">
              <a:solidFill>
                <a:srgbClr val="000000"/>
              </a:solidFill>
              <a:latin typeface="Arial"/>
              <a:cs typeface="Arial"/>
            </a:rPr>
            <a:t> Set X2 = 100 and X3 = 2.00, (minimum values).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Step-2 </a:t>
          </a:r>
          <a:r>
            <a:rPr lang="en-US" sz="1000" b="0" i="0" u="none" strike="noStrike" baseline="0">
              <a:solidFill>
                <a:srgbClr val="000000"/>
              </a:solidFill>
              <a:latin typeface="Arial"/>
              <a:cs typeface="Arial"/>
            </a:rPr>
            <a:t>Test and measure tolerance when X1 is set at: minimum (600), center (900), and maximum (1200) values.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Step-3 </a:t>
          </a:r>
          <a:r>
            <a:rPr lang="en-US" sz="1000" b="0" i="0" u="none" strike="noStrike" baseline="0">
              <a:solidFill>
                <a:srgbClr val="000000"/>
              </a:solidFill>
              <a:latin typeface="Arial"/>
              <a:cs typeface="Arial"/>
            </a:rPr>
            <a:t>Plot the best fit curve through the three points, see above graph.</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Step-4 </a:t>
          </a:r>
          <a:r>
            <a:rPr lang="en-US" sz="1000" b="0" i="0" u="none" strike="noStrike" baseline="0">
              <a:solidFill>
                <a:srgbClr val="000000"/>
              </a:solidFill>
              <a:latin typeface="Arial"/>
              <a:cs typeface="Arial"/>
            </a:rPr>
            <a:t>Note that the minimum tolerance ( 0.090 ) occurs at X1 = 850.</a:t>
          </a:r>
        </a:p>
      </xdr:txBody>
    </xdr:sp>
    <xdr:clientData/>
  </xdr:twoCellAnchor>
  <xdr:twoCellAnchor>
    <xdr:from>
      <xdr:col>3</xdr:col>
      <xdr:colOff>47625</xdr:colOff>
      <xdr:row>368</xdr:row>
      <xdr:rowOff>142875</xdr:rowOff>
    </xdr:from>
    <xdr:to>
      <xdr:col>8</xdr:col>
      <xdr:colOff>476250</xdr:colOff>
      <xdr:row>382</xdr:row>
      <xdr:rowOff>38100</xdr:rowOff>
    </xdr:to>
    <xdr:graphicFrame macro="">
      <xdr:nvGraphicFramePr>
        <xdr:cNvPr id="2452" name="Chart 66">
          <a:extLst>
            <a:ext uri="{FF2B5EF4-FFF2-40B4-BE49-F238E27FC236}">
              <a16:creationId xmlns:a16="http://schemas.microsoft.com/office/drawing/2014/main" id="{00000000-0008-0000-0300-000094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28575</xdr:colOff>
      <xdr:row>336</xdr:row>
      <xdr:rowOff>85725</xdr:rowOff>
    </xdr:from>
    <xdr:to>
      <xdr:col>8</xdr:col>
      <xdr:colOff>428625</xdr:colOff>
      <xdr:row>352</xdr:row>
      <xdr:rowOff>142875</xdr:rowOff>
    </xdr:to>
    <xdr:graphicFrame macro="">
      <xdr:nvGraphicFramePr>
        <xdr:cNvPr id="2453" name="Chart 67">
          <a:extLst>
            <a:ext uri="{FF2B5EF4-FFF2-40B4-BE49-F238E27FC236}">
              <a16:creationId xmlns:a16="http://schemas.microsoft.com/office/drawing/2014/main" id="{00000000-0008-0000-0300-00009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28575</xdr:colOff>
      <xdr:row>389</xdr:row>
      <xdr:rowOff>123825</xdr:rowOff>
    </xdr:from>
    <xdr:to>
      <xdr:col>8</xdr:col>
      <xdr:colOff>390525</xdr:colOff>
      <xdr:row>404</xdr:row>
      <xdr:rowOff>38100</xdr:rowOff>
    </xdr:to>
    <xdr:graphicFrame macro="">
      <xdr:nvGraphicFramePr>
        <xdr:cNvPr id="2454" name="Chart 68">
          <a:extLst>
            <a:ext uri="{FF2B5EF4-FFF2-40B4-BE49-F238E27FC236}">
              <a16:creationId xmlns:a16="http://schemas.microsoft.com/office/drawing/2014/main" id="{00000000-0008-0000-0300-00009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295275</xdr:colOff>
      <xdr:row>427</xdr:row>
      <xdr:rowOff>9525</xdr:rowOff>
    </xdr:from>
    <xdr:to>
      <xdr:col>8</xdr:col>
      <xdr:colOff>504825</xdr:colOff>
      <xdr:row>442</xdr:row>
      <xdr:rowOff>0</xdr:rowOff>
    </xdr:to>
    <xdr:graphicFrame macro="">
      <xdr:nvGraphicFramePr>
        <xdr:cNvPr id="2455" name="Chart 72">
          <a:extLst>
            <a:ext uri="{FF2B5EF4-FFF2-40B4-BE49-F238E27FC236}">
              <a16:creationId xmlns:a16="http://schemas.microsoft.com/office/drawing/2014/main" id="{00000000-0008-0000-0300-00009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504825</xdr:colOff>
      <xdr:row>432</xdr:row>
      <xdr:rowOff>152400</xdr:rowOff>
    </xdr:from>
    <xdr:to>
      <xdr:col>3</xdr:col>
      <xdr:colOff>9525</xdr:colOff>
      <xdr:row>439</xdr:row>
      <xdr:rowOff>95250</xdr:rowOff>
    </xdr:to>
    <xdr:sp macro="" textlink="">
      <xdr:nvSpPr>
        <xdr:cNvPr id="2121" name="Text Box 73">
          <a:extLst>
            <a:ext uri="{FF2B5EF4-FFF2-40B4-BE49-F238E27FC236}">
              <a16:creationId xmlns:a16="http://schemas.microsoft.com/office/drawing/2014/main" id="{00000000-0008-0000-0300-000049080000}"/>
            </a:ext>
          </a:extLst>
        </xdr:cNvPr>
        <xdr:cNvSpPr txBox="1">
          <a:spLocks noChangeArrowheads="1"/>
        </xdr:cNvSpPr>
      </xdr:nvSpPr>
      <xdr:spPr bwMode="auto">
        <a:xfrm>
          <a:off x="504825" y="70885050"/>
          <a:ext cx="1371600" cy="1076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Combining Runs</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minimum, center, and maximum point of Runs-1B, 2B, and 3B are plotted right.</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1</xdr:col>
      <xdr:colOff>0</xdr:colOff>
      <xdr:row>382</xdr:row>
      <xdr:rowOff>95250</xdr:rowOff>
    </xdr:from>
    <xdr:to>
      <xdr:col>7</xdr:col>
      <xdr:colOff>590550</xdr:colOff>
      <xdr:row>389</xdr:row>
      <xdr:rowOff>47625</xdr:rowOff>
    </xdr:to>
    <xdr:sp macro="" textlink="">
      <xdr:nvSpPr>
        <xdr:cNvPr id="2123" name="Text Box 75">
          <a:extLst>
            <a:ext uri="{FF2B5EF4-FFF2-40B4-BE49-F238E27FC236}">
              <a16:creationId xmlns:a16="http://schemas.microsoft.com/office/drawing/2014/main" id="{00000000-0008-0000-0300-00004B080000}"/>
            </a:ext>
          </a:extLst>
        </xdr:cNvPr>
        <xdr:cNvSpPr txBox="1">
          <a:spLocks noChangeArrowheads="1"/>
        </xdr:cNvSpPr>
      </xdr:nvSpPr>
      <xdr:spPr bwMode="auto">
        <a:xfrm>
          <a:off x="523875" y="62655450"/>
          <a:ext cx="4371975" cy="10858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100"/>
            </a:lnSpc>
            <a:defRPr sz="1000"/>
          </a:pPr>
          <a:r>
            <a:rPr lang="en-US" sz="1200" b="1" i="0" u="none" strike="noStrike" baseline="0">
              <a:solidFill>
                <a:srgbClr val="000000"/>
              </a:solidFill>
              <a:latin typeface="Arial"/>
              <a:cs typeface="Arial"/>
            </a:rPr>
            <a:t>Run 2B plotted above:</a:t>
          </a:r>
          <a:endParaRPr lang="en-US" sz="1000" b="1" i="0" u="none" strike="noStrike" baseline="0">
            <a:solidFill>
              <a:srgbClr val="000000"/>
            </a:solidFill>
            <a:latin typeface="Arial"/>
            <a:cs typeface="Arial"/>
          </a:endParaRPr>
        </a:p>
        <a:p>
          <a:pPr algn="l" rtl="0">
            <a:lnSpc>
              <a:spcPts val="900"/>
            </a:lnSpc>
            <a:defRPr sz="1000"/>
          </a:pPr>
          <a:r>
            <a:rPr lang="en-US" sz="1000" b="1" i="0" u="none" strike="noStrike" baseline="0">
              <a:solidFill>
                <a:srgbClr val="000000"/>
              </a:solidFill>
              <a:latin typeface="Arial"/>
              <a:cs typeface="Arial"/>
            </a:rPr>
            <a:t>Step-1</a:t>
          </a:r>
          <a:r>
            <a:rPr lang="en-US" sz="1000" b="0" i="0" u="none" strike="noStrike" baseline="0">
              <a:solidFill>
                <a:srgbClr val="000000"/>
              </a:solidFill>
              <a:latin typeface="Arial"/>
              <a:cs typeface="Arial"/>
            </a:rPr>
            <a:t> Set X2 = 400 and X3 = 5.00, (mean values).</a:t>
          </a:r>
        </a:p>
        <a:p>
          <a:pPr algn="l" rtl="0">
            <a:lnSpc>
              <a:spcPts val="900"/>
            </a:lnSpc>
            <a:defRPr sz="1000"/>
          </a:pPr>
          <a:r>
            <a:rPr lang="en-US" sz="1000" b="1" i="0" u="none" strike="noStrike" baseline="0">
              <a:solidFill>
                <a:srgbClr val="000000"/>
              </a:solidFill>
              <a:latin typeface="Arial"/>
              <a:cs typeface="Arial"/>
            </a:rPr>
            <a:t>Step-2</a:t>
          </a:r>
          <a:r>
            <a:rPr lang="en-US" sz="1000" b="0" i="0" u="none" strike="noStrike" baseline="0">
              <a:solidFill>
                <a:srgbClr val="000000"/>
              </a:solidFill>
              <a:latin typeface="Arial"/>
              <a:cs typeface="Arial"/>
            </a:rPr>
            <a:t> Test and measure tolerance when X1 is set at: minimum (400), mean (900), and maximum (1400) values. </a:t>
          </a:r>
        </a:p>
        <a:p>
          <a:pPr algn="l" rtl="0">
            <a:lnSpc>
              <a:spcPts val="900"/>
            </a:lnSpc>
            <a:defRPr sz="1000"/>
          </a:pPr>
          <a:r>
            <a:rPr lang="en-US" sz="1000" b="1" i="0" u="none" strike="noStrike" baseline="0">
              <a:solidFill>
                <a:srgbClr val="000000"/>
              </a:solidFill>
              <a:latin typeface="Arial"/>
              <a:cs typeface="Arial"/>
            </a:rPr>
            <a:t>Step-3</a:t>
          </a:r>
          <a:r>
            <a:rPr lang="en-US" sz="1000" b="0" i="0" u="none" strike="noStrike" baseline="0">
              <a:solidFill>
                <a:srgbClr val="000000"/>
              </a:solidFill>
              <a:latin typeface="Arial"/>
              <a:cs typeface="Arial"/>
            </a:rPr>
            <a:t> Plot the best fit curve through the three points, see above graph.</a:t>
          </a:r>
        </a:p>
        <a:p>
          <a:pPr algn="l" rtl="0">
            <a:lnSpc>
              <a:spcPts val="900"/>
            </a:lnSpc>
            <a:defRPr sz="1000"/>
          </a:pPr>
          <a:r>
            <a:rPr lang="en-US" sz="1000" b="1" i="0" u="none" strike="noStrike" baseline="0">
              <a:solidFill>
                <a:srgbClr val="000000"/>
              </a:solidFill>
              <a:latin typeface="Arial"/>
              <a:cs typeface="Arial"/>
            </a:rPr>
            <a:t>Step-4</a:t>
          </a:r>
          <a:r>
            <a:rPr lang="en-US" sz="1000" b="0" i="0" u="none" strike="noStrike" baseline="0">
              <a:solidFill>
                <a:srgbClr val="000000"/>
              </a:solidFill>
              <a:latin typeface="Arial"/>
              <a:cs typeface="Arial"/>
            </a:rPr>
            <a:t> Note that the minimum tolerance ( 0.012 ) occurs at X1 = 850</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410</xdr:row>
      <xdr:rowOff>38100</xdr:rowOff>
    </xdr:from>
    <xdr:to>
      <xdr:col>7</xdr:col>
      <xdr:colOff>600075</xdr:colOff>
      <xdr:row>425</xdr:row>
      <xdr:rowOff>28575</xdr:rowOff>
    </xdr:to>
    <xdr:sp macro="" textlink="">
      <xdr:nvSpPr>
        <xdr:cNvPr id="2126" name="Text Box 78">
          <a:extLst>
            <a:ext uri="{FF2B5EF4-FFF2-40B4-BE49-F238E27FC236}">
              <a16:creationId xmlns:a16="http://schemas.microsoft.com/office/drawing/2014/main" id="{00000000-0008-0000-0300-00004E080000}"/>
            </a:ext>
          </a:extLst>
        </xdr:cNvPr>
        <xdr:cNvSpPr txBox="1">
          <a:spLocks noChangeArrowheads="1"/>
        </xdr:cNvSpPr>
      </xdr:nvSpPr>
      <xdr:spPr bwMode="auto">
        <a:xfrm>
          <a:off x="533400" y="67179825"/>
          <a:ext cx="4371975" cy="24193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Run 3B plotted above:</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Step-1 Set X2 = 700 and X3 = 8.00, (maximum values).</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Step-2 </a:t>
          </a:r>
          <a:r>
            <a:rPr lang="en-US" sz="1000" b="0" i="0" u="none" strike="noStrike" baseline="0">
              <a:solidFill>
                <a:srgbClr val="000000"/>
              </a:solidFill>
              <a:latin typeface="Arial"/>
              <a:cs typeface="Arial"/>
            </a:rPr>
            <a:t>Test and measure tolerance when X1 is set at: minimum (400), center (900), and maximum (1400) values.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Step-3 </a:t>
          </a:r>
          <a:r>
            <a:rPr lang="en-US" sz="1000" b="0" i="0" u="none" strike="noStrike" baseline="0">
              <a:solidFill>
                <a:srgbClr val="000000"/>
              </a:solidFill>
              <a:latin typeface="Arial"/>
              <a:cs typeface="Arial"/>
            </a:rPr>
            <a:t>Plot the best fit curve through the three points, see above graph.</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Step-4</a:t>
          </a:r>
          <a:r>
            <a:rPr lang="en-US" sz="1000" b="0" i="0" u="none" strike="noStrike" baseline="0">
              <a:solidFill>
                <a:srgbClr val="000000"/>
              </a:solidFill>
              <a:latin typeface="Arial"/>
              <a:cs typeface="Arial"/>
            </a:rPr>
            <a:t> Note that the minimum tolerance ( 0.080 ) occurs at X1 = 850.</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Combining Runs 1B, 2B, and 3B</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minimum, center, and maximum point values from runs 1B, 2B, and 3B are plotted below in Run 4B.</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442</xdr:row>
      <xdr:rowOff>152400</xdr:rowOff>
    </xdr:from>
    <xdr:to>
      <xdr:col>8</xdr:col>
      <xdr:colOff>0</xdr:colOff>
      <xdr:row>449</xdr:row>
      <xdr:rowOff>85725</xdr:rowOff>
    </xdr:to>
    <xdr:sp macro="" textlink="">
      <xdr:nvSpPr>
        <xdr:cNvPr id="2128" name="Text Box 80">
          <a:extLst>
            <a:ext uri="{FF2B5EF4-FFF2-40B4-BE49-F238E27FC236}">
              <a16:creationId xmlns:a16="http://schemas.microsoft.com/office/drawing/2014/main" id="{00000000-0008-0000-0300-000050080000}"/>
            </a:ext>
          </a:extLst>
        </xdr:cNvPr>
        <xdr:cNvSpPr txBox="1">
          <a:spLocks noChangeArrowheads="1"/>
        </xdr:cNvSpPr>
      </xdr:nvSpPr>
      <xdr:spPr bwMode="auto">
        <a:xfrm>
          <a:off x="523875" y="72504300"/>
          <a:ext cx="4391025" cy="1066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Combining Runs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minimum, mean, and maximum X's of Runs-1B, 2B, and 3B are plotted above.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minimum tolerance values from runs 1B, 2B, and 3B are plotted below.</a:t>
          </a:r>
        </a:p>
      </xdr:txBody>
    </xdr:sp>
    <xdr:clientData/>
  </xdr:twoCellAnchor>
  <xdr:twoCellAnchor>
    <xdr:from>
      <xdr:col>1</xdr:col>
      <xdr:colOff>9525</xdr:colOff>
      <xdr:row>492</xdr:row>
      <xdr:rowOff>0</xdr:rowOff>
    </xdr:from>
    <xdr:to>
      <xdr:col>7</xdr:col>
      <xdr:colOff>600075</xdr:colOff>
      <xdr:row>506</xdr:row>
      <xdr:rowOff>9525</xdr:rowOff>
    </xdr:to>
    <xdr:sp macro="" textlink="">
      <xdr:nvSpPr>
        <xdr:cNvPr id="2129" name="Text Box 81">
          <a:extLst>
            <a:ext uri="{FF2B5EF4-FFF2-40B4-BE49-F238E27FC236}">
              <a16:creationId xmlns:a16="http://schemas.microsoft.com/office/drawing/2014/main" id="{00000000-0008-0000-0300-000051080000}"/>
            </a:ext>
          </a:extLst>
        </xdr:cNvPr>
        <xdr:cNvSpPr txBox="1">
          <a:spLocks noChangeArrowheads="1"/>
        </xdr:cNvSpPr>
      </xdr:nvSpPr>
      <xdr:spPr bwMode="auto">
        <a:xfrm>
          <a:off x="533400" y="80505300"/>
          <a:ext cx="4371975" cy="22764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Summary</a:t>
          </a:r>
        </a:p>
        <a:p>
          <a:pPr algn="l" rtl="0">
            <a:defRPr sz="1000"/>
          </a:pPr>
          <a:r>
            <a:rPr lang="en-US" sz="1000" b="1" i="0" u="none" strike="noStrike" baseline="0">
              <a:solidFill>
                <a:srgbClr val="000000"/>
              </a:solidFill>
              <a:latin typeface="Arial"/>
              <a:cs typeface="Arial"/>
            </a:rPr>
            <a:t>1.</a:t>
          </a:r>
          <a:r>
            <a:rPr lang="en-US" sz="12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The graph above summarizes the 9 test runs:</a:t>
          </a:r>
        </a:p>
        <a:p>
          <a:pPr algn="l" rtl="0">
            <a:defRPr sz="1000"/>
          </a:pPr>
          <a:r>
            <a:rPr lang="en-US" sz="1000" b="1" i="0" u="none" strike="noStrike" baseline="0">
              <a:solidFill>
                <a:srgbClr val="000000"/>
              </a:solidFill>
              <a:latin typeface="Arial"/>
              <a:cs typeface="Arial"/>
            </a:rPr>
            <a:t>                             Run-1B = Series 1</a:t>
          </a:r>
        </a:p>
        <a:p>
          <a:pPr algn="l" rtl="0">
            <a:defRPr sz="1000"/>
          </a:pPr>
          <a:r>
            <a:rPr lang="en-US" sz="1000" b="1" i="0" u="none" strike="noStrike" baseline="0">
              <a:solidFill>
                <a:srgbClr val="000000"/>
              </a:solidFill>
              <a:latin typeface="Arial"/>
              <a:cs typeface="Arial"/>
            </a:rPr>
            <a:t>                             Run-2B = Series 2</a:t>
          </a:r>
        </a:p>
        <a:p>
          <a:pPr algn="l" rtl="0">
            <a:defRPr sz="1000"/>
          </a:pPr>
          <a:r>
            <a:rPr lang="en-US" sz="1000" b="1" i="0" u="none" strike="noStrike" baseline="0">
              <a:solidFill>
                <a:srgbClr val="000000"/>
              </a:solidFill>
              <a:latin typeface="Arial"/>
              <a:cs typeface="Arial"/>
            </a:rPr>
            <a:t>                             Run-3B = Series 3</a:t>
          </a:r>
        </a:p>
        <a:p>
          <a:pPr algn="l" rtl="0">
            <a:defRPr sz="1000"/>
          </a:pPr>
          <a:r>
            <a:rPr lang="en-US" sz="1000" b="1" i="0" u="none" strike="noStrike" baseline="0">
              <a:solidFill>
                <a:srgbClr val="000000"/>
              </a:solidFill>
              <a:latin typeface="Arial"/>
              <a:cs typeface="Arial"/>
            </a:rPr>
            <a:t>The minimum tolerance was identified as  </a:t>
          </a:r>
          <a:r>
            <a:rPr lang="en-US" sz="1000" b="1" i="0" u="sng" strike="noStrike" baseline="0">
              <a:solidFill>
                <a:srgbClr val="000000"/>
              </a:solidFill>
              <a:latin typeface="Arial"/>
              <a:cs typeface="Arial"/>
            </a:rPr>
            <a:t>0.012 mm</a:t>
          </a:r>
          <a:r>
            <a:rPr lang="en-US" sz="1000" b="1" i="0" u="none" strike="noStrike" baseline="0">
              <a:solidFill>
                <a:srgbClr val="000000"/>
              </a:solidFill>
              <a:latin typeface="Arial"/>
              <a:cs typeface="Arial"/>
            </a:rPr>
            <a:t> in Run-2B.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The minimum tolerance identified with 343 test runs was  0.010 mm.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The response variable error obtained from the 3-Point 9 test runs is 17%:</a:t>
          </a:r>
        </a:p>
        <a:p>
          <a:pPr algn="l" rtl="0">
            <a:defRPr sz="1000"/>
          </a:pPr>
          <a:r>
            <a:rPr lang="en-US" sz="1000" b="1" i="0" u="none" strike="noStrike" baseline="0">
              <a:solidFill>
                <a:srgbClr val="000000"/>
              </a:solidFill>
              <a:latin typeface="Arial"/>
              <a:cs typeface="Arial"/>
            </a:rPr>
            <a:t>                          1- ( 0.010 / 0.012 ) = 17%</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247650</xdr:colOff>
      <xdr:row>426</xdr:row>
      <xdr:rowOff>66675</xdr:rowOff>
    </xdr:from>
    <xdr:to>
      <xdr:col>0</xdr:col>
      <xdr:colOff>247650</xdr:colOff>
      <xdr:row>427</xdr:row>
      <xdr:rowOff>142875</xdr:rowOff>
    </xdr:to>
    <xdr:sp macro="" textlink="">
      <xdr:nvSpPr>
        <xdr:cNvPr id="2461" name="Line 82">
          <a:extLst>
            <a:ext uri="{FF2B5EF4-FFF2-40B4-BE49-F238E27FC236}">
              <a16:creationId xmlns:a16="http://schemas.microsoft.com/office/drawing/2014/main" id="{00000000-0008-0000-0300-00009D090000}"/>
            </a:ext>
          </a:extLst>
        </xdr:cNvPr>
        <xdr:cNvSpPr>
          <a:spLocks noChangeShapeType="1"/>
        </xdr:cNvSpPr>
      </xdr:nvSpPr>
      <xdr:spPr bwMode="auto">
        <a:xfrm flipH="1">
          <a:off x="247650" y="697992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xdr:colOff>
      <xdr:row>426</xdr:row>
      <xdr:rowOff>57150</xdr:rowOff>
    </xdr:from>
    <xdr:to>
      <xdr:col>0</xdr:col>
      <xdr:colOff>514350</xdr:colOff>
      <xdr:row>426</xdr:row>
      <xdr:rowOff>57150</xdr:rowOff>
    </xdr:to>
    <xdr:sp macro="" textlink="">
      <xdr:nvSpPr>
        <xdr:cNvPr id="2462" name="Line 83">
          <a:extLst>
            <a:ext uri="{FF2B5EF4-FFF2-40B4-BE49-F238E27FC236}">
              <a16:creationId xmlns:a16="http://schemas.microsoft.com/office/drawing/2014/main" id="{00000000-0008-0000-0300-00009E090000}"/>
            </a:ext>
          </a:extLst>
        </xdr:cNvPr>
        <xdr:cNvSpPr>
          <a:spLocks noChangeShapeType="1"/>
        </xdr:cNvSpPr>
      </xdr:nvSpPr>
      <xdr:spPr bwMode="auto">
        <a:xfrm>
          <a:off x="247650" y="697896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461</xdr:row>
      <xdr:rowOff>28575</xdr:rowOff>
    </xdr:from>
    <xdr:to>
      <xdr:col>7</xdr:col>
      <xdr:colOff>600075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541</xdr:row>
      <xdr:rowOff>19050</xdr:rowOff>
    </xdr:from>
    <xdr:to>
      <xdr:col>8</xdr:col>
      <xdr:colOff>28575</xdr:colOff>
      <xdr:row>556</xdr:row>
      <xdr:rowOff>104775</xdr:rowOff>
    </xdr:to>
    <xdr:sp macro="" textlink="">
      <xdr:nvSpPr>
        <xdr:cNvPr id="2139" name="Text Box 91">
          <a:extLst>
            <a:ext uri="{FF2B5EF4-FFF2-40B4-BE49-F238E27FC236}">
              <a16:creationId xmlns:a16="http://schemas.microsoft.com/office/drawing/2014/main" id="{00000000-0008-0000-0300-00005B080000}"/>
            </a:ext>
          </a:extLst>
        </xdr:cNvPr>
        <xdr:cNvSpPr txBox="1">
          <a:spLocks noChangeArrowheads="1"/>
        </xdr:cNvSpPr>
      </xdr:nvSpPr>
      <xdr:spPr bwMode="auto">
        <a:xfrm>
          <a:off x="542925" y="88458675"/>
          <a:ext cx="4400550" cy="251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1. This graph was plotted by selecting the range from: 0.120 to 0.180 in the table above &gt; picking the chart wizard icon 1 &gt; Line 2 &gt; chart 3 &gt;</a:t>
          </a:r>
        </a:p>
        <a:p>
          <a:pPr algn="l" rtl="0">
            <a:lnSpc>
              <a:spcPts val="1100"/>
            </a:lnSpc>
            <a:defRPr sz="1000"/>
          </a:pPr>
          <a:r>
            <a:rPr lang="en-US" sz="1000" b="1" i="0" u="none" strike="noStrike" baseline="0">
              <a:solidFill>
                <a:srgbClr val="000000"/>
              </a:solidFill>
              <a:latin typeface="Arial"/>
              <a:cs typeface="Arial"/>
            </a:rPr>
            <a:t>Finish 4, as shown below.</a:t>
          </a:r>
          <a:endParaRPr lang="en-US" sz="1000" b="0" i="0" u="none" strike="noStrike" baseline="0">
            <a:solidFill>
              <a:srgbClr val="000000"/>
            </a:solidFill>
            <a:latin typeface="Arial"/>
            <a:cs typeface="Arial"/>
          </a:endParaRP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2. The full number of test runs: LN = 73 = 343.</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The minimum tolerance identified was 0.010 mm.</a:t>
          </a:r>
        </a:p>
        <a:p>
          <a:pPr algn="l" rtl="0">
            <a:lnSpc>
              <a:spcPts val="1100"/>
            </a:lnSpc>
            <a:defRPr sz="1000"/>
          </a:pPr>
          <a:r>
            <a:rPr lang="en-US" sz="1000" b="1"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The objective was to adjust the manufacturing control parameters: </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              X1 = Shaft turning speed range is; 600 to 1200 rpm.</a:t>
          </a:r>
        </a:p>
        <a:p>
          <a:pPr algn="l" rtl="0">
            <a:lnSpc>
              <a:spcPts val="1000"/>
            </a:lnSpc>
            <a:defRPr sz="1000"/>
          </a:pPr>
          <a:r>
            <a:rPr lang="en-US" sz="1000" b="1" i="0" u="none" strike="noStrike" baseline="0">
              <a:solidFill>
                <a:srgbClr val="000000"/>
              </a:solidFill>
              <a:latin typeface="Arial"/>
              <a:cs typeface="Arial"/>
            </a:rPr>
            <a:t>              X2 = Feed range is; 100 to 700 mm / sec.</a:t>
          </a:r>
        </a:p>
        <a:p>
          <a:pPr algn="l" rtl="0">
            <a:lnSpc>
              <a:spcPts val="1100"/>
            </a:lnSpc>
            <a:defRPr sz="1000"/>
          </a:pPr>
          <a:r>
            <a:rPr lang="en-US" sz="1000" b="1" i="0" u="none" strike="noStrike" baseline="0">
              <a:solidFill>
                <a:srgbClr val="000000"/>
              </a:solidFill>
              <a:latin typeface="Arial"/>
              <a:cs typeface="Arial"/>
            </a:rPr>
            <a:t>              X3 = Depth of cut range is; 2.00 to 8.00 mm.</a:t>
          </a:r>
        </a:p>
        <a:p>
          <a:pPr algn="l" rtl="0">
            <a:lnSpc>
              <a:spcPts val="1000"/>
            </a:lnSpc>
            <a:defRPr sz="1000"/>
          </a:pPr>
          <a:r>
            <a:rPr lang="en-US" sz="1000" b="1" i="0" u="none" strike="noStrike" baseline="0">
              <a:solidFill>
                <a:srgbClr val="000000"/>
              </a:solidFill>
              <a:latin typeface="Arial"/>
              <a:cs typeface="Arial"/>
            </a:rPr>
            <a:t>so that the variation in shaft diameter (tolerance) shall be 0.010 mm or less.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1</xdr:col>
      <xdr:colOff>161925</xdr:colOff>
      <xdr:row>512</xdr:row>
      <xdr:rowOff>9525</xdr:rowOff>
    </xdr:from>
    <xdr:to>
      <xdr:col>7</xdr:col>
      <xdr:colOff>342900</xdr:colOff>
      <xdr:row>540</xdr:row>
      <xdr:rowOff>0</xdr:rowOff>
    </xdr:to>
    <xdr:pic>
      <xdr:nvPicPr>
        <xdr:cNvPr id="2465" name="Picture 93" descr="CHART-WIZARD-5">
          <a:extLst>
            <a:ext uri="{FF2B5EF4-FFF2-40B4-BE49-F238E27FC236}">
              <a16:creationId xmlns:a16="http://schemas.microsoft.com/office/drawing/2014/main" id="{00000000-0008-0000-0300-0000A109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85800" y="83753325"/>
          <a:ext cx="3962400" cy="452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563</xdr:row>
      <xdr:rowOff>19050</xdr:rowOff>
    </xdr:from>
    <xdr:to>
      <xdr:col>8</xdr:col>
      <xdr:colOff>9525</xdr:colOff>
      <xdr:row>577</xdr:row>
      <xdr:rowOff>19050</xdr:rowOff>
    </xdr:to>
    <xdr:sp macro="" textlink="">
      <xdr:nvSpPr>
        <xdr:cNvPr id="2142" name="Text Box 94">
          <a:extLst>
            <a:ext uri="{FF2B5EF4-FFF2-40B4-BE49-F238E27FC236}">
              <a16:creationId xmlns:a16="http://schemas.microsoft.com/office/drawing/2014/main" id="{00000000-0008-0000-0300-00005E080000}"/>
            </a:ext>
          </a:extLst>
        </xdr:cNvPr>
        <xdr:cNvSpPr txBox="1">
          <a:spLocks noChangeArrowheads="1"/>
        </xdr:cNvSpPr>
      </xdr:nvSpPr>
      <xdr:spPr bwMode="auto">
        <a:xfrm>
          <a:off x="533400" y="92021025"/>
          <a:ext cx="4391025" cy="2266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4. The control parameters in Run-2B produced the minimum tolerance of 0.012 mm:     X1 = 900 rpm</a:t>
          </a:r>
        </a:p>
        <a:p>
          <a:pPr algn="l" rtl="0">
            <a:defRPr sz="1000"/>
          </a:pPr>
          <a:r>
            <a:rPr lang="en-US" sz="1000" b="1" i="0" u="none" strike="noStrike" baseline="0">
              <a:solidFill>
                <a:srgbClr val="000000"/>
              </a:solidFill>
              <a:latin typeface="Arial"/>
              <a:cs typeface="Arial"/>
            </a:rPr>
            <a:t>                         X2 = 400 mm/sec</a:t>
          </a:r>
        </a:p>
        <a:p>
          <a:pPr algn="l" rtl="0">
            <a:defRPr sz="1000"/>
          </a:pPr>
          <a:r>
            <a:rPr lang="en-US" sz="1000" b="1" i="0" u="none" strike="noStrike" baseline="0">
              <a:solidFill>
                <a:srgbClr val="000000"/>
              </a:solidFill>
              <a:latin typeface="Arial"/>
              <a:cs typeface="Arial"/>
            </a:rPr>
            <a:t>                         X3 = 5.00 mm</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A small adjustment after the 9 test runs of the rotational speed X1 from 900 to 850 rpm will produce the needed tolerance of 0.010 mm that would have been obtained from 343 test runs.</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This will allow assembling mating parts interchangeably without the need for part matching.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This is the end of this worksheet.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22</xdr:row>
      <xdr:rowOff>133350</xdr:rowOff>
    </xdr:from>
    <xdr:to>
      <xdr:col>7</xdr:col>
      <xdr:colOff>342900</xdr:colOff>
      <xdr:row>49</xdr:row>
      <xdr:rowOff>104775</xdr:rowOff>
    </xdr:to>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342900" y="3771900"/>
          <a:ext cx="4867275" cy="4343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PROCESS FLOW DIAGRAM</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process flow diagram, above, is a pump station for a hazardous fluid. The parameters critical to quality are fluid: pressure (PX), temperature (TX), and flow (FX).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Specification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 level / flow cascade loop on the pump discharge to provide process control.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 check valve on the discharge down stream of the control valve to prevent reverse flow when the pump is shut down.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A fire safe motor operator valve (MOV) in case of seal leakage and fires.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An interlock from the MOV to stop the pump if the valve is not fully open.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A low level interlock from the vessel to stop the pump if the vessel loses its liquid seal.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  A pressure gage on the suction to indicate adequate NPSHA.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7.  A thermometer on the suction to indicate potential high vapor pressure.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8.  A minimum flow recycle loop back to the vessel.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9.  A pressure gage on the pump discharge to indicate that the pump is working.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10. Monitor fluid: pressure (psig), temperature (deg C), and flow (gpm)</a:t>
          </a:r>
        </a:p>
      </xdr:txBody>
    </xdr:sp>
    <xdr:clientData/>
  </xdr:twoCellAnchor>
  <xdr:twoCellAnchor>
    <xdr:from>
      <xdr:col>1</xdr:col>
      <xdr:colOff>9525</xdr:colOff>
      <xdr:row>119</xdr:row>
      <xdr:rowOff>9525</xdr:rowOff>
    </xdr:from>
    <xdr:to>
      <xdr:col>7</xdr:col>
      <xdr:colOff>28575</xdr:colOff>
      <xdr:row>144</xdr:row>
      <xdr:rowOff>47625</xdr:rowOff>
    </xdr:to>
    <xdr:sp macro="" textlink="">
      <xdr:nvSpPr>
        <xdr:cNvPr id="1027" name="Text Box 3">
          <a:extLst>
            <a:ext uri="{FF2B5EF4-FFF2-40B4-BE49-F238E27FC236}">
              <a16:creationId xmlns:a16="http://schemas.microsoft.com/office/drawing/2014/main" id="{00000000-0008-0000-0400-000003040000}"/>
            </a:ext>
          </a:extLst>
        </xdr:cNvPr>
        <xdr:cNvSpPr txBox="1">
          <a:spLocks noChangeArrowheads="1"/>
        </xdr:cNvSpPr>
      </xdr:nvSpPr>
      <xdr:spPr bwMode="auto">
        <a:xfrm>
          <a:off x="619125" y="19631025"/>
          <a:ext cx="4276725" cy="4086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SENSITIVITY ANALYSIS</a:t>
          </a:r>
        </a:p>
        <a:p>
          <a:pPr algn="l" rtl="0">
            <a:defRPr sz="1000"/>
          </a:pPr>
          <a:r>
            <a:rPr lang="en-US" sz="1000" b="0" i="0" u="none" strike="noStrike" baseline="0">
              <a:solidFill>
                <a:srgbClr val="000000"/>
              </a:solidFill>
              <a:latin typeface="Arial"/>
              <a:cs typeface="Arial"/>
            </a:rPr>
            <a:t>The governing equations for the above control parameter variation sensitivity analysis are:</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Estimate of expected mean values:</a:t>
          </a:r>
        </a:p>
        <a:p>
          <a:pPr algn="l" rtl="0">
            <a:defRPr sz="1000"/>
          </a:pPr>
          <a:r>
            <a:rPr lang="en-US" sz="1000" b="1" i="0" u="none" strike="noStrike" baseline="0">
              <a:solidFill>
                <a:srgbClr val="000000"/>
              </a:solidFill>
              <a:latin typeface="Arial"/>
              <a:cs typeface="Arial"/>
            </a:rPr>
            <a:t>                            y = f( x1, x2, ….., xn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Estimate of variation about the expected standard deviation values:</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Sy ≈ [ (</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y/</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x</a:t>
          </a:r>
          <a:r>
            <a:rPr lang="en-US" sz="1000" b="1" i="0" u="none" strike="noStrike" baseline="-25000">
              <a:solidFill>
                <a:srgbClr val="000000"/>
              </a:solidFill>
              <a:latin typeface="Arial"/>
              <a:cs typeface="Arial"/>
            </a:rPr>
            <a:t>1</a:t>
          </a:r>
          <a:r>
            <a:rPr lang="en-US" sz="1000" b="1" i="0" u="none" strike="noStrike" baseline="0">
              <a:solidFill>
                <a:srgbClr val="000000"/>
              </a:solidFill>
              <a:latin typeface="Arial"/>
              <a:cs typeface="Arial"/>
            </a:rPr>
            <a: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σ1</a:t>
          </a:r>
          <a:r>
            <a:rPr lang="el-GR" sz="1000" b="1" i="0" u="none" strike="noStrike" baseline="30000">
              <a:solidFill>
                <a:srgbClr val="000000"/>
              </a:solidFill>
              <a:latin typeface="Arial"/>
              <a:cs typeface="Arial"/>
            </a:rPr>
            <a:t>2</a:t>
          </a:r>
          <a:r>
            <a:rPr lang="el-GR" sz="1000" b="1" i="0" u="none" strike="noStrike" baseline="0">
              <a:solidFill>
                <a:srgbClr val="000000"/>
              </a:solidFill>
              <a:latin typeface="Arial"/>
              <a:cs typeface="Arial"/>
            </a:rPr>
            <a:t> + (δ</a:t>
          </a:r>
          <a:r>
            <a:rPr lang="en-US" sz="1000" b="1" i="0" u="none" strike="noStrike" baseline="0">
              <a:solidFill>
                <a:srgbClr val="000000"/>
              </a:solidFill>
              <a:latin typeface="Arial"/>
              <a:cs typeface="Arial"/>
            </a:rPr>
            <a:t>y/</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x</a:t>
          </a:r>
          <a:r>
            <a:rPr lang="en-US" sz="1000" b="1" i="0" u="none" strike="noStrike" baseline="-25000">
              <a:solidFill>
                <a:srgbClr val="000000"/>
              </a:solidFill>
              <a:latin typeface="Arial"/>
              <a:cs typeface="Arial"/>
            </a:rPr>
            <a:t>2</a:t>
          </a:r>
          <a:r>
            <a:rPr lang="en-US" sz="1000" b="1" i="0" u="none" strike="noStrike" baseline="0">
              <a:solidFill>
                <a:srgbClr val="000000"/>
              </a:solidFill>
              <a:latin typeface="Arial"/>
              <a:cs typeface="Arial"/>
            </a:rPr>
            <a: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σ2</a:t>
          </a:r>
          <a:r>
            <a:rPr lang="el-GR" sz="1000" b="1" i="0" u="none" strike="noStrike" baseline="30000">
              <a:solidFill>
                <a:srgbClr val="000000"/>
              </a:solidFill>
              <a:latin typeface="Arial"/>
              <a:cs typeface="Arial"/>
            </a:rPr>
            <a:t>2</a:t>
          </a:r>
          <a:r>
            <a:rPr lang="el-GR" sz="1000" b="1" i="0" u="none" strike="noStrike" baseline="0">
              <a:solidFill>
                <a:srgbClr val="000000"/>
              </a:solidFill>
              <a:latin typeface="Arial"/>
              <a:cs typeface="Arial"/>
            </a:rPr>
            <a:t> + … + (δ</a:t>
          </a:r>
          <a:r>
            <a:rPr lang="en-US" sz="1000" b="1" i="0" u="none" strike="noStrike" baseline="0">
              <a:solidFill>
                <a:srgbClr val="000000"/>
              </a:solidFill>
              <a:latin typeface="Arial"/>
              <a:cs typeface="Arial"/>
            </a:rPr>
            <a:t>y/</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x</a:t>
          </a:r>
          <a:r>
            <a:rPr lang="en-US" sz="1000" b="1" i="0" u="none" strike="noStrike" baseline="-25000">
              <a:solidFill>
                <a:srgbClr val="000000"/>
              </a:solidFill>
              <a:latin typeface="Arial"/>
              <a:cs typeface="Arial"/>
            </a:rPr>
            <a:t>N</a:t>
          </a:r>
          <a:r>
            <a:rPr lang="en-US" sz="1000" b="1" i="0" u="none" strike="noStrike" baseline="0">
              <a:solidFill>
                <a:srgbClr val="000000"/>
              </a:solidFill>
              <a:latin typeface="Arial"/>
              <a:cs typeface="Arial"/>
            </a:rPr>
            <a: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a:t>
          </a:r>
          <a:r>
            <a:rPr lang="en-US" sz="1000" b="1" i="0" u="none" strike="noStrike" baseline="-25000">
              <a:solidFill>
                <a:srgbClr val="000000"/>
              </a:solidFill>
              <a:latin typeface="Arial"/>
              <a:cs typeface="Arial"/>
            </a:rPr>
            <a:t>N</a:t>
          </a:r>
          <a:r>
            <a:rPr lang="en-US" sz="1000" b="1" i="0" u="none" strike="noStrike" baseline="30000">
              <a:solidFill>
                <a:srgbClr val="000000"/>
              </a:solidFill>
              <a:latin typeface="Arial"/>
              <a:cs typeface="Arial"/>
            </a:rPr>
            <a:t>2</a:t>
          </a:r>
        </a:p>
        <a:p>
          <a:pPr algn="l" rtl="0">
            <a:defRPr sz="1000"/>
          </a:pPr>
          <a:endParaRPr lang="en-US" sz="1000" b="1" i="0" u="none" strike="noStrike" baseline="3000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Which reduces to:</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Sigma</a:t>
          </a:r>
          <a:r>
            <a:rPr lang="en-US" sz="1000" b="1" i="0" u="none" strike="noStrike" baseline="-25000">
              <a:solidFill>
                <a:srgbClr val="000000"/>
              </a:solidFill>
              <a:latin typeface="Arial"/>
              <a:cs typeface="Arial"/>
            </a:rPr>
            <a:t>TOTAL</a:t>
          </a:r>
          <a:r>
            <a:rPr lang="en-US" sz="1000" b="1" i="0" u="none" strike="noStrike" baseline="0">
              <a:solidFill>
                <a:srgbClr val="000000"/>
              </a:solidFill>
              <a:latin typeface="Arial"/>
              <a:cs typeface="Arial"/>
            </a:rPr>
            <a:t> = √ ( </a:t>
          </a:r>
          <a:r>
            <a:rPr lang="el-GR" sz="1000" b="1" i="0" u="none" strike="noStrike" baseline="0">
              <a:solidFill>
                <a:srgbClr val="000000"/>
              </a:solidFill>
              <a:latin typeface="Arial"/>
              <a:cs typeface="Arial"/>
            </a:rPr>
            <a:t>σ</a:t>
          </a:r>
          <a:r>
            <a:rPr lang="el-GR" sz="1000" b="1" i="0" u="none" strike="noStrike" baseline="-25000">
              <a:solidFill>
                <a:srgbClr val="000000"/>
              </a:solidFill>
              <a:latin typeface="Arial"/>
              <a:cs typeface="Arial"/>
            </a:rPr>
            <a:t>1</a:t>
          </a:r>
          <a:r>
            <a:rPr lang="el-GR" sz="1000" b="1" i="0" u="none" strike="noStrike" baseline="30000">
              <a:solidFill>
                <a:srgbClr val="000000"/>
              </a:solidFill>
              <a:latin typeface="Arial"/>
              <a:cs typeface="Arial"/>
            </a:rPr>
            <a:t>2 </a:t>
          </a:r>
          <a:r>
            <a:rPr lang="el-GR" sz="1000" b="1" i="0" u="none" strike="noStrike" baseline="0">
              <a:solidFill>
                <a:srgbClr val="000000"/>
              </a:solidFill>
              <a:latin typeface="Arial"/>
              <a:cs typeface="Arial"/>
            </a:rPr>
            <a:t>+ σ</a:t>
          </a:r>
          <a:r>
            <a:rPr lang="el-GR" sz="1000" b="1" i="0" u="none" strike="noStrike" baseline="-25000">
              <a:solidFill>
                <a:srgbClr val="000000"/>
              </a:solidFill>
              <a:latin typeface="Arial"/>
              <a:cs typeface="Arial"/>
            </a:rPr>
            <a:t>2</a:t>
          </a:r>
          <a:r>
            <a:rPr lang="el-GR" sz="1000" b="1" i="0" u="none" strike="noStrike" baseline="30000">
              <a:solidFill>
                <a:srgbClr val="000000"/>
              </a:solidFill>
              <a:latin typeface="Arial"/>
              <a:cs typeface="Arial"/>
            </a:rPr>
            <a:t>2</a:t>
          </a:r>
          <a:r>
            <a:rPr lang="el-GR" sz="1000" b="1" i="0" u="none" strike="noStrike" baseline="0">
              <a:solidFill>
                <a:srgbClr val="000000"/>
              </a:solidFill>
              <a:latin typeface="Arial"/>
              <a:cs typeface="Arial"/>
            </a:rPr>
            <a:t> + … + σ</a:t>
          </a:r>
          <a:r>
            <a:rPr lang="en-US" sz="1000" b="1" i="0" u="none" strike="noStrike" baseline="-25000">
              <a:solidFill>
                <a:srgbClr val="000000"/>
              </a:solidFill>
              <a:latin typeface="Arial"/>
              <a:cs typeface="Arial"/>
            </a:rPr>
            <a:t>N</a:t>
          </a:r>
          <a:r>
            <a:rPr lang="en-US" sz="1000" b="1" i="0" u="none" strike="noStrike" baseline="30000">
              <a:solidFill>
                <a:srgbClr val="000000"/>
              </a:solidFill>
              <a:latin typeface="Arial"/>
              <a:cs typeface="Arial"/>
            </a:rPr>
            <a:t>2 </a:t>
          </a:r>
          <a:r>
            <a:rPr lang="en-US" sz="1000" b="1" i="0" u="none" strike="noStrike" baseline="0">
              <a:solidFill>
                <a:srgbClr val="000000"/>
              </a:solidFill>
              <a:latin typeface="Arial"/>
              <a:cs typeface="Arial"/>
            </a:rPr>
            <a: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is known as the </a:t>
          </a:r>
          <a:r>
            <a:rPr lang="en-US" sz="1000" b="1" i="0" u="sng" strike="noStrike" baseline="0">
              <a:solidFill>
                <a:srgbClr val="000000"/>
              </a:solidFill>
              <a:latin typeface="Arial"/>
              <a:cs typeface="Arial"/>
            </a:rPr>
            <a:t>Root Sum of Squares</a:t>
          </a:r>
          <a:r>
            <a:rPr lang="en-US" sz="1000" b="1" i="0" u="none" strike="noStrike" baseline="0">
              <a:solidFill>
                <a:srgbClr val="000000"/>
              </a:solidFill>
              <a:latin typeface="Arial"/>
              <a:cs typeface="Arial"/>
            </a:rPr>
            <a:t> method for linear coefficients.</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MY PROCESS</a:t>
          </a:r>
        </a:p>
        <a:p>
          <a:pPr algn="l" rtl="0">
            <a:defRPr sz="1000"/>
          </a:pPr>
          <a:r>
            <a:rPr lang="en-US" sz="1000" b="1" i="0" u="none" strike="noStrike" baseline="0">
              <a:solidFill>
                <a:srgbClr val="000000"/>
              </a:solidFill>
              <a:latin typeface="Arial"/>
              <a:cs typeface="Arial"/>
            </a:rPr>
            <a:t>Enter your process: upper and lower specification limits for 3 process variables: A, B, and C in the table below and the defects per million opportunities for variable A will be calculated by Excel. The variables can be: Dimensions, Temperatures, Pressures, Flow Rates, etc.</a:t>
          </a:r>
        </a:p>
      </xdr:txBody>
    </xdr:sp>
    <xdr:clientData/>
  </xdr:twoCellAnchor>
  <xdr:twoCellAnchor editAs="oneCell">
    <xdr:from>
      <xdr:col>0</xdr:col>
      <xdr:colOff>438150</xdr:colOff>
      <xdr:row>3</xdr:row>
      <xdr:rowOff>104775</xdr:rowOff>
    </xdr:from>
    <xdr:to>
      <xdr:col>7</xdr:col>
      <xdr:colOff>533400</xdr:colOff>
      <xdr:row>22</xdr:row>
      <xdr:rowOff>38100</xdr:rowOff>
    </xdr:to>
    <xdr:pic>
      <xdr:nvPicPr>
        <xdr:cNvPr id="1087" name="Picture 6" descr="PROCESS-FLOW-DIAGRAM">
          <a:extLst>
            <a:ext uri="{FF2B5EF4-FFF2-40B4-BE49-F238E27FC236}">
              <a16:creationId xmlns:a16="http://schemas.microsoft.com/office/drawing/2014/main" id="{00000000-0008-0000-04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666750"/>
          <a:ext cx="496252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73</xdr:row>
      <xdr:rowOff>104775</xdr:rowOff>
    </xdr:from>
    <xdr:to>
      <xdr:col>6</xdr:col>
      <xdr:colOff>600075</xdr:colOff>
      <xdr:row>93</xdr:row>
      <xdr:rowOff>133350</xdr:rowOff>
    </xdr:to>
    <xdr:sp macro="" textlink="">
      <xdr:nvSpPr>
        <xdr:cNvPr id="1032" name="Text Box 8">
          <a:extLst>
            <a:ext uri="{FF2B5EF4-FFF2-40B4-BE49-F238E27FC236}">
              <a16:creationId xmlns:a16="http://schemas.microsoft.com/office/drawing/2014/main" id="{00000000-0008-0000-0400-000008040000}"/>
            </a:ext>
          </a:extLst>
        </xdr:cNvPr>
        <xdr:cNvSpPr txBox="1">
          <a:spLocks noChangeArrowheads="1"/>
        </xdr:cNvSpPr>
      </xdr:nvSpPr>
      <xdr:spPr bwMode="auto">
        <a:xfrm>
          <a:off x="619125" y="12001500"/>
          <a:ext cx="4238625" cy="3267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PROCESS RESPONSE SURFACE</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Three variables: Pressure, Temperature, and Flow are plotted on the 3-D surface above. It can be used to analyze variable sensitivities and optimize a process.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Sensitivity </a:t>
          </a:r>
          <a:r>
            <a:rPr lang="en-US" sz="1000" b="0" i="0" u="none" strike="noStrike" baseline="0">
              <a:solidFill>
                <a:srgbClr val="000000"/>
              </a:solidFill>
              <a:latin typeface="Arial"/>
              <a:cs typeface="Arial"/>
            </a:rPr>
            <a:t>is a measure of the steepness of the response surface in the: Temperature VS Pressure and the Flow VS Pressure planes.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Maxima and Minima </a:t>
          </a:r>
          <a:r>
            <a:rPr lang="en-US" sz="1000" b="0" i="0" u="none" strike="noStrike" baseline="0">
              <a:solidFill>
                <a:srgbClr val="000000"/>
              </a:solidFill>
              <a:latin typeface="Arial"/>
              <a:cs typeface="Arial"/>
            </a:rPr>
            <a:t>are presented clearly in the graphically format.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RESPONSE SURFACE EXAMPLE</a:t>
          </a:r>
        </a:p>
        <a:p>
          <a:pPr algn="l" rtl="0">
            <a:defRPr sz="1000"/>
          </a:pPr>
          <a:r>
            <a:rPr lang="en-US" sz="1000" b="0" i="0" u="none" strike="noStrike" baseline="0">
              <a:solidFill>
                <a:srgbClr val="000000"/>
              </a:solidFill>
              <a:latin typeface="Arial"/>
              <a:cs typeface="Arial"/>
            </a:rPr>
            <a:t>The response surface for the pump station fluid control factors: temperature, time, and pressure are shown in the graph above. The defects per million opportunities is calculated below based on an historical assumption of 3 standard deviations and normal distribution of these three variables within specification limits.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a:t>
          </a:r>
          <a:r>
            <a:rPr lang="en-US" sz="1000" b="1" i="0" u="sng" strike="noStrike" baseline="0">
              <a:solidFill>
                <a:srgbClr val="000000"/>
              </a:solidFill>
              <a:latin typeface="Arial"/>
              <a:cs typeface="Arial"/>
            </a:rPr>
            <a:t>A large optimum zone results in a reliable process.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editAs="oneCell">
    <xdr:from>
      <xdr:col>1</xdr:col>
      <xdr:colOff>190500</xdr:colOff>
      <xdr:row>54</xdr:row>
      <xdr:rowOff>47625</xdr:rowOff>
    </xdr:from>
    <xdr:to>
      <xdr:col>7</xdr:col>
      <xdr:colOff>142875</xdr:colOff>
      <xdr:row>72</xdr:row>
      <xdr:rowOff>123825</xdr:rowOff>
    </xdr:to>
    <xdr:pic>
      <xdr:nvPicPr>
        <xdr:cNvPr id="1089" name="Picture 11" descr="RESPONCE-SURFACE">
          <a:extLst>
            <a:ext uri="{FF2B5EF4-FFF2-40B4-BE49-F238E27FC236}">
              <a16:creationId xmlns:a16="http://schemas.microsoft.com/office/drawing/2014/main" id="{00000000-0008-0000-04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8867775"/>
          <a:ext cx="421005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176</xdr:row>
      <xdr:rowOff>28575</xdr:rowOff>
    </xdr:from>
    <xdr:to>
      <xdr:col>7</xdr:col>
      <xdr:colOff>0</xdr:colOff>
      <xdr:row>179</xdr:row>
      <xdr:rowOff>38100</xdr:rowOff>
    </xdr:to>
    <xdr:sp macro="" textlink="">
      <xdr:nvSpPr>
        <xdr:cNvPr id="1036" name="Text Box 12">
          <a:extLst>
            <a:ext uri="{FF2B5EF4-FFF2-40B4-BE49-F238E27FC236}">
              <a16:creationId xmlns:a16="http://schemas.microsoft.com/office/drawing/2014/main" id="{00000000-0008-0000-0400-00000C040000}"/>
            </a:ext>
          </a:extLst>
        </xdr:cNvPr>
        <xdr:cNvSpPr txBox="1">
          <a:spLocks noChangeArrowheads="1"/>
        </xdr:cNvSpPr>
      </xdr:nvSpPr>
      <xdr:spPr bwMode="auto">
        <a:xfrm>
          <a:off x="1219200" y="29165550"/>
          <a:ext cx="3648075"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This is the end of this worksheet.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74</xdr:row>
      <xdr:rowOff>0</xdr:rowOff>
    </xdr:from>
    <xdr:to>
      <xdr:col>7</xdr:col>
      <xdr:colOff>9525</xdr:colOff>
      <xdr:row>86</xdr:row>
      <xdr:rowOff>104775</xdr:rowOff>
    </xdr:to>
    <xdr:sp macro="" textlink="">
      <xdr:nvSpPr>
        <xdr:cNvPr id="7169" name="Text Box 1">
          <a:extLst>
            <a:ext uri="{FF2B5EF4-FFF2-40B4-BE49-F238E27FC236}">
              <a16:creationId xmlns:a16="http://schemas.microsoft.com/office/drawing/2014/main" id="{00000000-0008-0000-0500-0000011C0000}"/>
            </a:ext>
          </a:extLst>
        </xdr:cNvPr>
        <xdr:cNvSpPr txBox="1">
          <a:spLocks noChangeArrowheads="1"/>
        </xdr:cNvSpPr>
      </xdr:nvSpPr>
      <xdr:spPr bwMode="auto">
        <a:xfrm>
          <a:off x="466725" y="12106275"/>
          <a:ext cx="4371975" cy="20955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 Distribution</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ANOVA</a:t>
          </a:r>
          <a:r>
            <a:rPr lang="en-US" sz="1000" b="0" i="0" u="none" strike="noStrike" baseline="0">
              <a:solidFill>
                <a:srgbClr val="000000"/>
              </a:solidFill>
              <a:latin typeface="Arial"/>
              <a:cs typeface="Arial"/>
            </a:rPr>
            <a:t> uses</a:t>
          </a:r>
          <a:r>
            <a:rPr lang="en-US" sz="1000" b="1" i="0" u="none" strike="noStrike" baseline="0">
              <a:solidFill>
                <a:srgbClr val="000000"/>
              </a:solidFill>
              <a:latin typeface="Arial"/>
              <a:cs typeface="Arial"/>
            </a:rPr>
            <a:t> F</a:t>
          </a:r>
          <a:r>
            <a:rPr lang="en-US" sz="1000" b="0" i="0" u="none" strike="noStrike" baseline="0">
              <a:solidFill>
                <a:srgbClr val="000000"/>
              </a:solidFill>
              <a:latin typeface="Arial"/>
              <a:cs typeface="Arial"/>
            </a:rPr>
            <a:t> distributions. Two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distributions are shown above, df(10,5) and df(10,50).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probability (area) under each F distribution is 1.00.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mean of an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for df &gt; 2 is: df = df</a:t>
          </a:r>
          <a:r>
            <a:rPr lang="en-US" sz="1000" b="0" i="0" u="none" strike="noStrike" baseline="-25000">
              <a:solidFill>
                <a:srgbClr val="000000"/>
              </a:solidFill>
              <a:latin typeface="Arial"/>
              <a:cs typeface="Arial"/>
            </a:rPr>
            <a:t>1</a:t>
          </a:r>
          <a:r>
            <a:rPr lang="en-US" sz="1000" b="0" i="0" u="none" strike="noStrike" baseline="0">
              <a:solidFill>
                <a:srgbClr val="000000"/>
              </a:solidFill>
              <a:latin typeface="Arial"/>
              <a:cs typeface="Arial"/>
            </a:rPr>
            <a:t> / (df</a:t>
          </a:r>
          <a:r>
            <a:rPr lang="en-US" sz="1000" b="0" i="0" u="none" strike="noStrike" baseline="-25000">
              <a:solidFill>
                <a:srgbClr val="000000"/>
              </a:solidFill>
              <a:latin typeface="Arial"/>
              <a:cs typeface="Arial"/>
            </a:rPr>
            <a:t>2</a:t>
          </a:r>
          <a:r>
            <a:rPr lang="en-US" sz="1000" b="0" i="0" u="none" strike="noStrike" baseline="0">
              <a:solidFill>
                <a:srgbClr val="000000"/>
              </a:solidFill>
              <a:latin typeface="Arial"/>
              <a:cs typeface="Arial"/>
            </a:rPr>
            <a:t> - 2)</a:t>
          </a:r>
        </a:p>
        <a:p>
          <a:pPr algn="l" rtl="0">
            <a:defRPr sz="1000"/>
          </a:pPr>
          <a:r>
            <a:rPr lang="en-US" sz="1000" b="1" i="0" u="none" strike="noStrike" baseline="0">
              <a:solidFill>
                <a:srgbClr val="000000"/>
              </a:solidFill>
              <a:latin typeface="Arial"/>
              <a:cs typeface="Arial"/>
            </a:rPr>
            <a:t>df1</a:t>
          </a:r>
          <a:r>
            <a:rPr lang="en-US" sz="1000" b="0" i="0" u="none" strike="noStrike" baseline="0">
              <a:solidFill>
                <a:srgbClr val="000000"/>
              </a:solidFill>
              <a:latin typeface="Arial"/>
              <a:cs typeface="Arial"/>
            </a:rPr>
            <a:t> is called the degrees of freedom of the numerator.</a:t>
          </a:r>
        </a:p>
        <a:p>
          <a:pPr algn="l" rtl="0">
            <a:defRPr sz="1000"/>
          </a:pPr>
          <a:r>
            <a:rPr lang="en-US" sz="1000" b="1" i="0" u="none" strike="noStrike" baseline="0">
              <a:solidFill>
                <a:srgbClr val="000000"/>
              </a:solidFill>
              <a:latin typeface="Arial"/>
              <a:cs typeface="Arial"/>
            </a:rPr>
            <a:t>df2</a:t>
          </a:r>
          <a:r>
            <a:rPr lang="en-US" sz="1000" b="0" i="0" u="none" strike="noStrike" baseline="0">
              <a:solidFill>
                <a:srgbClr val="000000"/>
              </a:solidFill>
              <a:latin typeface="Arial"/>
              <a:cs typeface="Arial"/>
            </a:rPr>
            <a:t> is called the degrees of freedom of the denominator.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An Excel Single Factor or One-way ANOVA analysis is illustrated below. Three sets of data values, called designs or treatments, are compared.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86</xdr:row>
      <xdr:rowOff>133350</xdr:rowOff>
    </xdr:from>
    <xdr:to>
      <xdr:col>3</xdr:col>
      <xdr:colOff>304800</xdr:colOff>
      <xdr:row>96</xdr:row>
      <xdr:rowOff>0</xdr:rowOff>
    </xdr:to>
    <xdr:sp macro="" textlink="">
      <xdr:nvSpPr>
        <xdr:cNvPr id="7170" name="Text Box 2">
          <a:extLst>
            <a:ext uri="{FF2B5EF4-FFF2-40B4-BE49-F238E27FC236}">
              <a16:creationId xmlns:a16="http://schemas.microsoft.com/office/drawing/2014/main" id="{00000000-0008-0000-0500-0000021C0000}"/>
            </a:ext>
          </a:extLst>
        </xdr:cNvPr>
        <xdr:cNvSpPr txBox="1">
          <a:spLocks noChangeArrowheads="1"/>
        </xdr:cNvSpPr>
      </xdr:nvSpPr>
      <xdr:spPr bwMode="auto">
        <a:xfrm>
          <a:off x="466725" y="14230350"/>
          <a:ext cx="1971675"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EXAMPLE: ONE-WAY ANOVA</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use of, "One-Way ANOVA" is illustrated here. Design1 (90 C), Design2 (92 C), &amp; Design3 (94 C) effect response values </a:t>
          </a:r>
          <a:r>
            <a:rPr lang="en-US" sz="1000" b="1" i="0" u="none" strike="noStrike" baseline="0">
              <a:solidFill>
                <a:srgbClr val="000000"/>
              </a:solidFill>
              <a:latin typeface="Arial"/>
              <a:cs typeface="Arial"/>
            </a:rPr>
            <a:t>Xn</a:t>
          </a:r>
          <a:r>
            <a:rPr lang="en-US" sz="1000" b="0" i="0" u="none" strike="noStrike" baseline="0">
              <a:solidFill>
                <a:srgbClr val="000000"/>
              </a:solidFill>
              <a:latin typeface="Arial"/>
              <a:cs typeface="Arial"/>
            </a:rPr>
            <a:t>, from 10 …. 17 (shaded) called treatments, are compared. Excel's, "Data Analysis" performs the calculations. </a:t>
          </a:r>
        </a:p>
      </xdr:txBody>
    </xdr:sp>
    <xdr:clientData/>
  </xdr:twoCellAnchor>
  <xdr:twoCellAnchor>
    <xdr:from>
      <xdr:col>1</xdr:col>
      <xdr:colOff>0</xdr:colOff>
      <xdr:row>132</xdr:row>
      <xdr:rowOff>38100</xdr:rowOff>
    </xdr:from>
    <xdr:to>
      <xdr:col>7</xdr:col>
      <xdr:colOff>600075</xdr:colOff>
      <xdr:row>150</xdr:row>
      <xdr:rowOff>28575</xdr:rowOff>
    </xdr:to>
    <xdr:sp macro="" textlink="">
      <xdr:nvSpPr>
        <xdr:cNvPr id="7171" name="Text Box 3">
          <a:extLst>
            <a:ext uri="{FF2B5EF4-FFF2-40B4-BE49-F238E27FC236}">
              <a16:creationId xmlns:a16="http://schemas.microsoft.com/office/drawing/2014/main" id="{00000000-0008-0000-0500-0000031C0000}"/>
            </a:ext>
          </a:extLst>
        </xdr:cNvPr>
        <xdr:cNvSpPr txBox="1">
          <a:spLocks noChangeArrowheads="1"/>
        </xdr:cNvSpPr>
      </xdr:nvSpPr>
      <xdr:spPr bwMode="auto">
        <a:xfrm>
          <a:off x="466725" y="21717000"/>
          <a:ext cx="4962525" cy="29051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ANOVA Components</a:t>
          </a:r>
          <a:endParaRPr lang="en-US" sz="1000" b="1" i="0" u="none" strike="noStrike" baseline="0">
            <a:solidFill>
              <a:srgbClr val="000000"/>
            </a:solidFill>
            <a:latin typeface="Arial"/>
            <a:cs typeface="Arial"/>
          </a:endParaRP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Groups:</a:t>
          </a:r>
          <a:r>
            <a:rPr lang="en-US" sz="1000" b="0" i="0" u="none" strike="noStrike" baseline="0">
              <a:solidFill>
                <a:srgbClr val="000000"/>
              </a:solidFill>
              <a:latin typeface="Arial"/>
              <a:cs typeface="Arial"/>
            </a:rPr>
            <a:t> Sample values, </a:t>
          </a:r>
          <a:r>
            <a:rPr lang="en-US" sz="1000" b="1" i="0" u="none" strike="noStrike" baseline="0">
              <a:solidFill>
                <a:srgbClr val="000000"/>
              </a:solidFill>
              <a:latin typeface="Arial"/>
              <a:cs typeface="Arial"/>
            </a:rPr>
            <a:t>x</a:t>
          </a:r>
          <a:r>
            <a:rPr lang="en-US" sz="1000" b="0" i="0" u="none" strike="noStrike" baseline="0">
              <a:solidFill>
                <a:srgbClr val="000000"/>
              </a:solidFill>
              <a:latin typeface="Arial"/>
              <a:cs typeface="Arial"/>
            </a:rPr>
            <a:t> in each of </a:t>
          </a:r>
          <a:r>
            <a:rPr lang="en-US" sz="1000" b="1" i="0" u="none" strike="noStrike" baseline="0">
              <a:solidFill>
                <a:srgbClr val="000000"/>
              </a:solidFill>
              <a:latin typeface="Arial"/>
              <a:cs typeface="Arial"/>
            </a:rPr>
            <a:t>k "</a:t>
          </a:r>
          <a:r>
            <a:rPr lang="en-US" sz="1000" b="0" i="0" u="none" strike="noStrike" baseline="0">
              <a:solidFill>
                <a:srgbClr val="000000"/>
              </a:solidFill>
              <a:latin typeface="Arial"/>
              <a:cs typeface="Arial"/>
            </a:rPr>
            <a:t>Design" columns.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Count:</a:t>
          </a:r>
          <a:r>
            <a:rPr lang="en-US" sz="1000" b="0" i="0" u="none" strike="noStrike" baseline="0">
              <a:solidFill>
                <a:srgbClr val="000000"/>
              </a:solidFill>
              <a:latin typeface="Arial"/>
              <a:cs typeface="Arial"/>
            </a:rPr>
            <a:t> Number, </a:t>
          </a:r>
          <a:r>
            <a:rPr lang="en-US" sz="1000" b="1" i="0" u="none" strike="noStrike" baseline="0">
              <a:solidFill>
                <a:srgbClr val="000000"/>
              </a:solidFill>
              <a:latin typeface="Arial"/>
              <a:cs typeface="Arial"/>
            </a:rPr>
            <a:t>n</a:t>
          </a:r>
          <a:r>
            <a:rPr lang="en-US" sz="1000" b="0" i="0" u="none" strike="noStrike" baseline="0">
              <a:solidFill>
                <a:srgbClr val="000000"/>
              </a:solidFill>
              <a:latin typeface="Arial"/>
              <a:cs typeface="Arial"/>
            </a:rPr>
            <a:t> of sample values, </a:t>
          </a:r>
          <a:r>
            <a:rPr lang="en-US" sz="1000" b="1" i="0" u="none" strike="noStrike" baseline="0">
              <a:solidFill>
                <a:srgbClr val="000000"/>
              </a:solidFill>
              <a:latin typeface="Arial"/>
              <a:cs typeface="Arial"/>
            </a:rPr>
            <a:t>x</a:t>
          </a:r>
          <a:r>
            <a:rPr lang="en-US" sz="1000" b="0" i="0" u="none" strike="noStrike" baseline="0">
              <a:solidFill>
                <a:srgbClr val="000000"/>
              </a:solidFill>
              <a:latin typeface="Arial"/>
              <a:cs typeface="Arial"/>
            </a:rPr>
            <a:t> in each Design.</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Sum:</a:t>
          </a:r>
          <a:r>
            <a:rPr lang="en-US" sz="1000" b="0" i="0" u="none" strike="noStrike" baseline="0">
              <a:solidFill>
                <a:srgbClr val="000000"/>
              </a:solidFill>
              <a:latin typeface="Arial"/>
              <a:cs typeface="Arial"/>
            </a:rPr>
            <a:t> Total, </a:t>
          </a:r>
          <a:r>
            <a:rPr lang="en-US" sz="1000" b="1" i="0" u="none" strike="noStrike" baseline="0">
              <a:solidFill>
                <a:srgbClr val="000000"/>
              </a:solidFill>
              <a:latin typeface="Arial"/>
              <a:cs typeface="Arial"/>
            </a:rPr>
            <a:t>T</a:t>
          </a:r>
          <a:r>
            <a:rPr lang="en-US" sz="1000" b="0" i="0" u="none" strike="noStrike" baseline="0">
              <a:solidFill>
                <a:srgbClr val="000000"/>
              </a:solidFill>
              <a:latin typeface="Arial"/>
              <a:cs typeface="Arial"/>
            </a:rPr>
            <a:t> of sample values, </a:t>
          </a:r>
          <a:r>
            <a:rPr lang="en-US" sz="1000" b="1" i="0" u="none" strike="noStrike" baseline="0">
              <a:solidFill>
                <a:srgbClr val="000000"/>
              </a:solidFill>
              <a:latin typeface="Arial"/>
              <a:cs typeface="Arial"/>
            </a:rPr>
            <a:t>x</a:t>
          </a:r>
          <a:r>
            <a:rPr lang="en-US" sz="1000" b="0" i="0" u="none" strike="noStrike" baseline="0">
              <a:solidFill>
                <a:srgbClr val="000000"/>
              </a:solidFill>
              <a:latin typeface="Arial"/>
              <a:cs typeface="Arial"/>
            </a:rPr>
            <a:t> in a Design.</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Average:</a:t>
          </a:r>
          <a:r>
            <a:rPr lang="en-US" sz="1000" b="0" i="0" u="none" strike="noStrike" baseline="0">
              <a:solidFill>
                <a:srgbClr val="000000"/>
              </a:solidFill>
              <a:latin typeface="Arial"/>
              <a:cs typeface="Arial"/>
            </a:rPr>
            <a:t> Arithmetic average </a:t>
          </a:r>
          <a:r>
            <a:rPr lang="en-US" sz="1000" b="1" i="0" u="none" strike="noStrike" baseline="0">
              <a:solidFill>
                <a:srgbClr val="000000"/>
              </a:solidFill>
              <a:latin typeface="Arial"/>
              <a:cs typeface="Arial"/>
            </a:rPr>
            <a:t>(Mu)</a:t>
          </a:r>
          <a:r>
            <a:rPr lang="en-US" sz="1000" b="0" i="0" u="none" strike="noStrike" baseline="0">
              <a:solidFill>
                <a:srgbClr val="000000"/>
              </a:solidFill>
              <a:latin typeface="Arial"/>
              <a:cs typeface="Arial"/>
            </a:rPr>
            <a:t> of the values, </a:t>
          </a:r>
          <a:r>
            <a:rPr lang="en-US" sz="1000" b="1" i="0" u="none" strike="noStrike" baseline="0">
              <a:solidFill>
                <a:srgbClr val="000000"/>
              </a:solidFill>
              <a:latin typeface="Arial"/>
              <a:cs typeface="Arial"/>
            </a:rPr>
            <a:t>x</a:t>
          </a:r>
          <a:r>
            <a:rPr lang="en-US" sz="1000" b="0" i="0" u="none" strike="noStrike" baseline="0">
              <a:solidFill>
                <a:srgbClr val="000000"/>
              </a:solidFill>
              <a:latin typeface="Arial"/>
              <a:cs typeface="Arial"/>
            </a:rPr>
            <a:t> in a Design.</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Variance: </a:t>
          </a:r>
          <a:r>
            <a:rPr lang="en-US" sz="1000" b="0" i="0" u="none" strike="noStrike" baseline="0">
              <a:solidFill>
                <a:srgbClr val="000000"/>
              </a:solidFill>
              <a:latin typeface="Arial"/>
              <a:cs typeface="Arial"/>
            </a:rPr>
            <a:t>of a sample is, </a:t>
          </a:r>
          <a:r>
            <a:rPr lang="el-GR" sz="1000" b="1" i="0" u="none" strike="noStrike" baseline="0">
              <a:solidFill>
                <a:srgbClr val="000000"/>
              </a:solidFill>
              <a:latin typeface="Arial"/>
              <a:cs typeface="Arial"/>
            </a:rPr>
            <a:t>Σ(</a:t>
          </a:r>
          <a:r>
            <a:rPr lang="en-US" sz="1000" b="1" i="0" u="none" strike="noStrike" baseline="0">
              <a:solidFill>
                <a:srgbClr val="000000"/>
              </a:solidFill>
              <a:latin typeface="Arial"/>
              <a:cs typeface="Arial"/>
            </a:rPr>
            <a:t>x - Mu)</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 (n - 1).</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Source of Variation: </a:t>
          </a:r>
          <a:r>
            <a:rPr lang="en-US" sz="1000" b="0" i="0" u="none" strike="noStrike" baseline="0">
              <a:solidFill>
                <a:srgbClr val="000000"/>
              </a:solidFill>
              <a:latin typeface="Arial"/>
              <a:cs typeface="Arial"/>
            </a:rPr>
            <a:t>is between groups and within groups.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SS: </a:t>
          </a:r>
          <a:r>
            <a:rPr lang="en-US" sz="1000" b="0" i="0" u="none" strike="noStrike" baseline="0">
              <a:solidFill>
                <a:srgbClr val="000000"/>
              </a:solidFill>
              <a:latin typeface="Arial"/>
              <a:cs typeface="Arial"/>
            </a:rPr>
            <a:t>Treatment sum of squares of all sample values is,</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a:t>
          </a:r>
          <a:r>
            <a:rPr lang="en-US" sz="1000" b="1" i="0" u="none" strike="noStrike" baseline="0">
              <a:solidFill>
                <a:srgbClr val="000000"/>
              </a:solidFill>
              <a:latin typeface="Arial"/>
              <a:cs typeface="Arial"/>
            </a:rPr>
            <a:t>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n) - (</a:t>
          </a:r>
          <a:r>
            <a:rPr lang="el-GR" sz="1000" b="1" i="0" u="none" strike="noStrike" baseline="0">
              <a:solidFill>
                <a:srgbClr val="000000"/>
              </a:solidFill>
              <a:latin typeface="Arial"/>
              <a:cs typeface="Arial"/>
            </a:rPr>
            <a:t>Σ</a:t>
          </a:r>
          <a:r>
            <a:rPr lang="en-US" sz="1000" b="1" i="0" u="none" strike="noStrike" baseline="0">
              <a:solidFill>
                <a:srgbClr val="000000"/>
              </a:solidFill>
              <a:latin typeface="Arial"/>
              <a:cs typeface="Arial"/>
            </a:rPr>
            <a:t>x)</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 n.</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MS: </a:t>
          </a:r>
          <a:r>
            <a:rPr lang="en-US" sz="1000" b="0" i="0" u="none" strike="noStrike" baseline="0">
              <a:solidFill>
                <a:srgbClr val="000000"/>
              </a:solidFill>
              <a:latin typeface="Arial"/>
              <a:cs typeface="Arial"/>
            </a:rPr>
            <a:t>Between treatment mean square, </a:t>
          </a:r>
          <a:r>
            <a:rPr lang="en-US" sz="1000" b="1" i="0" u="none" strike="noStrike" baseline="0">
              <a:solidFill>
                <a:srgbClr val="000000"/>
              </a:solidFill>
              <a:latin typeface="Arial"/>
              <a:cs typeface="Arial"/>
            </a:rPr>
            <a:t>SS / (k - 1).</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1</xdr:col>
      <xdr:colOff>0</xdr:colOff>
      <xdr:row>105</xdr:row>
      <xdr:rowOff>47625</xdr:rowOff>
    </xdr:from>
    <xdr:to>
      <xdr:col>7</xdr:col>
      <xdr:colOff>9525</xdr:colOff>
      <xdr:row>115</xdr:row>
      <xdr:rowOff>66675</xdr:rowOff>
    </xdr:to>
    <xdr:sp macro="" textlink="">
      <xdr:nvSpPr>
        <xdr:cNvPr id="7172" name="Text Box 4">
          <a:extLst>
            <a:ext uri="{FF2B5EF4-FFF2-40B4-BE49-F238E27FC236}">
              <a16:creationId xmlns:a16="http://schemas.microsoft.com/office/drawing/2014/main" id="{00000000-0008-0000-0500-0000041C0000}"/>
            </a:ext>
          </a:extLst>
        </xdr:cNvPr>
        <xdr:cNvSpPr txBox="1">
          <a:spLocks noChangeArrowheads="1"/>
        </xdr:cNvSpPr>
      </xdr:nvSpPr>
      <xdr:spPr bwMode="auto">
        <a:xfrm>
          <a:off x="466725" y="17297400"/>
          <a:ext cx="4371975" cy="1638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EXAMPLE: ONE-WAY ANOVA continued</a:t>
          </a:r>
        </a:p>
        <a:p>
          <a:pPr algn="l" rtl="0">
            <a:defRPr sz="1000"/>
          </a:pPr>
          <a:r>
            <a:rPr lang="en-US" sz="1000" b="0" i="0" u="none" strike="noStrike" baseline="0">
              <a:solidFill>
                <a:srgbClr val="000000"/>
              </a:solidFill>
              <a:latin typeface="Arial"/>
              <a:cs typeface="Arial"/>
            </a:rPr>
            <a:t>Five values </a:t>
          </a:r>
          <a:r>
            <a:rPr lang="en-US" sz="1000" b="1" i="0" u="none" strike="noStrike" baseline="0">
              <a:solidFill>
                <a:srgbClr val="000000"/>
              </a:solidFill>
              <a:latin typeface="Arial"/>
              <a:cs typeface="Arial"/>
            </a:rPr>
            <a:t>Xn</a:t>
          </a:r>
          <a:r>
            <a:rPr lang="en-US" sz="1000" b="0" i="0" u="none" strike="noStrike" baseline="0">
              <a:solidFill>
                <a:srgbClr val="000000"/>
              </a:solidFill>
              <a:latin typeface="Arial"/>
              <a:cs typeface="Arial"/>
            </a:rPr>
            <a:t> of the </a:t>
          </a:r>
          <a:r>
            <a:rPr lang="en-US" sz="1000" b="1" i="0" u="none" strike="noStrike" baseline="0">
              <a:solidFill>
                <a:srgbClr val="000000"/>
              </a:solidFill>
              <a:latin typeface="Arial"/>
              <a:cs typeface="Arial"/>
            </a:rPr>
            <a:t>density</a:t>
          </a:r>
          <a:r>
            <a:rPr lang="en-US" sz="1000" b="0" i="0" u="none" strike="noStrike" baseline="0">
              <a:solidFill>
                <a:srgbClr val="000000"/>
              </a:solidFill>
              <a:latin typeface="Arial"/>
              <a:cs typeface="Arial"/>
            </a:rPr>
            <a:t> of a chemical, called </a:t>
          </a:r>
          <a:r>
            <a:rPr lang="en-US" sz="1000" b="1" i="0" u="none" strike="noStrike" baseline="0">
              <a:solidFill>
                <a:srgbClr val="000000"/>
              </a:solidFill>
              <a:latin typeface="Arial"/>
              <a:cs typeface="Arial"/>
            </a:rPr>
            <a:t>factors </a:t>
          </a:r>
          <a:r>
            <a:rPr lang="en-US" sz="1000" b="0" i="0" u="none" strike="noStrike" baseline="0">
              <a:solidFill>
                <a:srgbClr val="000000"/>
              </a:solidFill>
              <a:latin typeface="Arial"/>
              <a:cs typeface="Arial"/>
            </a:rPr>
            <a:t>randomly selected, produced by each of </a:t>
          </a:r>
          <a:r>
            <a:rPr lang="en-US" sz="1000" b="1" i="0" u="none" strike="noStrike" baseline="0">
              <a:solidFill>
                <a:srgbClr val="000000"/>
              </a:solidFill>
              <a:latin typeface="Arial"/>
              <a:cs typeface="Arial"/>
            </a:rPr>
            <a:t>15 </a:t>
          </a:r>
          <a:r>
            <a:rPr lang="en-US" sz="1000" b="0" i="0" u="none" strike="noStrike" baseline="0">
              <a:solidFill>
                <a:srgbClr val="000000"/>
              </a:solidFill>
              <a:latin typeface="Arial"/>
              <a:cs typeface="Arial"/>
            </a:rPr>
            <a:t>different companies was compared. The companies used </a:t>
          </a:r>
          <a:r>
            <a:rPr lang="en-US" sz="1000" b="1" i="0" u="none" strike="noStrike" baseline="0">
              <a:solidFill>
                <a:srgbClr val="000000"/>
              </a:solidFill>
              <a:latin typeface="Arial"/>
              <a:cs typeface="Arial"/>
            </a:rPr>
            <a:t>3 </a:t>
          </a:r>
          <a:r>
            <a:rPr lang="en-US" sz="1000" b="0" i="0" u="none" strike="noStrike" baseline="0">
              <a:solidFill>
                <a:srgbClr val="000000"/>
              </a:solidFill>
              <a:latin typeface="Arial"/>
              <a:cs typeface="Arial"/>
            </a:rPr>
            <a:t>different processes temperatures or designs listed under: </a:t>
          </a:r>
          <a:r>
            <a:rPr lang="en-US" sz="1000" b="1" i="0" u="none" strike="noStrike" baseline="0">
              <a:solidFill>
                <a:srgbClr val="000000"/>
              </a:solidFill>
              <a:latin typeface="Arial"/>
              <a:cs typeface="Arial"/>
            </a:rPr>
            <a:t>Design 1, 2, and 3.</a:t>
          </a:r>
          <a:r>
            <a:rPr lang="en-US" sz="1000" b="0" i="0" u="none" strike="noStrike" baseline="0">
              <a:solidFill>
                <a:srgbClr val="000000"/>
              </a:solidFill>
              <a:latin typeface="Arial"/>
              <a:cs typeface="Arial"/>
            </a:rPr>
            <a:t> Temperature is the </a:t>
          </a:r>
          <a:r>
            <a:rPr lang="en-US" sz="1000" b="1" i="0" u="none" strike="noStrike" baseline="0">
              <a:solidFill>
                <a:srgbClr val="000000"/>
              </a:solidFill>
              <a:latin typeface="Arial"/>
              <a:cs typeface="Arial"/>
            </a:rPr>
            <a:t>single factor</a:t>
          </a:r>
          <a:r>
            <a:rPr lang="en-US" sz="1000" b="0" i="0" u="none" strike="noStrike" baseline="0">
              <a:solidFill>
                <a:srgbClr val="000000"/>
              </a:solidFill>
              <a:latin typeface="Arial"/>
              <a:cs typeface="Arial"/>
            </a:rPr>
            <a:t> in the one-way </a:t>
          </a:r>
          <a:r>
            <a:rPr lang="en-US" sz="1000" b="1" i="0" u="none" strike="noStrike" baseline="0">
              <a:solidFill>
                <a:srgbClr val="000000"/>
              </a:solidFill>
              <a:latin typeface="Arial"/>
              <a:cs typeface="Arial"/>
            </a:rPr>
            <a:t>ANOVA</a:t>
          </a:r>
          <a:r>
            <a:rPr lang="en-US" sz="1000" b="0" i="0" u="none" strike="noStrike" baseline="0">
              <a:solidFill>
                <a:srgbClr val="000000"/>
              </a:solidFill>
              <a:latin typeface="Arial"/>
              <a:cs typeface="Arial"/>
            </a:rPr>
            <a:t> experiment. </a:t>
          </a:r>
          <a:r>
            <a:rPr lang="en-US" sz="1000" b="1" i="0" u="none" strike="noStrike" baseline="0">
              <a:solidFill>
                <a:srgbClr val="000000"/>
              </a:solidFill>
              <a:latin typeface="Arial"/>
              <a:cs typeface="Arial"/>
            </a:rPr>
            <a:t>5 densities</a:t>
          </a:r>
          <a:r>
            <a:rPr lang="en-US" sz="1000" b="0" i="0" u="none" strike="noStrike" baseline="0">
              <a:solidFill>
                <a:srgbClr val="000000"/>
              </a:solidFill>
              <a:latin typeface="Arial"/>
              <a:cs typeface="Arial"/>
            </a:rPr>
            <a:t> in each of </a:t>
          </a:r>
          <a:r>
            <a:rPr lang="en-US" sz="1000" b="1" i="0" u="none" strike="noStrike" baseline="0">
              <a:solidFill>
                <a:srgbClr val="000000"/>
              </a:solidFill>
              <a:latin typeface="Arial"/>
              <a:cs typeface="Arial"/>
            </a:rPr>
            <a:t>3 designs</a:t>
          </a:r>
          <a:r>
            <a:rPr lang="en-US" sz="1000" b="0" i="0" u="none" strike="noStrike" baseline="0">
              <a:solidFill>
                <a:srgbClr val="000000"/>
              </a:solidFill>
              <a:latin typeface="Arial"/>
              <a:cs typeface="Arial"/>
            </a:rPr>
            <a:t> have been entered in the table above. </a:t>
          </a:r>
          <a:r>
            <a:rPr lang="en-US" sz="1000" b="1" i="0" u="none" strike="noStrike" baseline="0">
              <a:solidFill>
                <a:srgbClr val="000000"/>
              </a:solidFill>
              <a:latin typeface="Arial"/>
              <a:cs typeface="Arial"/>
            </a:rPr>
            <a:t>Mu1</a:t>
          </a:r>
          <a:r>
            <a:rPr lang="en-US" sz="1000" b="0" i="0" u="none" strike="noStrike" baseline="0">
              <a:solidFill>
                <a:srgbClr val="000000"/>
              </a:solidFill>
              <a:latin typeface="Arial"/>
              <a:cs typeface="Arial"/>
            </a:rPr>
            <a:t> is the symbol for the mean </a:t>
          </a:r>
          <a:r>
            <a:rPr lang="en-US" sz="1000" b="1" i="0" u="none" strike="noStrike" baseline="0">
              <a:solidFill>
                <a:srgbClr val="000000"/>
              </a:solidFill>
              <a:latin typeface="Arial"/>
              <a:cs typeface="Arial"/>
            </a:rPr>
            <a:t>Design-1</a:t>
          </a:r>
          <a:r>
            <a:rPr lang="en-US" sz="1000" b="0" i="0" u="none" strike="noStrike" baseline="0">
              <a:solidFill>
                <a:srgbClr val="000000"/>
              </a:solidFill>
              <a:latin typeface="Arial"/>
              <a:cs typeface="Arial"/>
            </a:rPr>
            <a:t> chemical density, etc.</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The null hypothesis is, Ho: Mu1 = Mu2 = Mu3 within a 95% probability.</a:t>
          </a:r>
        </a:p>
      </xdr:txBody>
    </xdr:sp>
    <xdr:clientData/>
  </xdr:twoCellAnchor>
  <xdr:twoCellAnchor editAs="oneCell">
    <xdr:from>
      <xdr:col>1</xdr:col>
      <xdr:colOff>228600</xdr:colOff>
      <xdr:row>176</xdr:row>
      <xdr:rowOff>19050</xdr:rowOff>
    </xdr:from>
    <xdr:to>
      <xdr:col>6</xdr:col>
      <xdr:colOff>114300</xdr:colOff>
      <xdr:row>190</xdr:row>
      <xdr:rowOff>142875</xdr:rowOff>
    </xdr:to>
    <xdr:pic>
      <xdr:nvPicPr>
        <xdr:cNvPr id="7556" name="Picture 6" descr="F-DISTRIBUTION-2">
          <a:extLst>
            <a:ext uri="{FF2B5EF4-FFF2-40B4-BE49-F238E27FC236}">
              <a16:creationId xmlns:a16="http://schemas.microsoft.com/office/drawing/2014/main" id="{00000000-0008-0000-0500-00008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8822650"/>
          <a:ext cx="34956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54</xdr:row>
      <xdr:rowOff>76200</xdr:rowOff>
    </xdr:from>
    <xdr:to>
      <xdr:col>7</xdr:col>
      <xdr:colOff>123825</xdr:colOff>
      <xdr:row>73</xdr:row>
      <xdr:rowOff>123825</xdr:rowOff>
    </xdr:to>
    <xdr:pic>
      <xdr:nvPicPr>
        <xdr:cNvPr id="7557" name="Picture 7" descr="F-DISTRIBUTION">
          <a:extLst>
            <a:ext uri="{FF2B5EF4-FFF2-40B4-BE49-F238E27FC236}">
              <a16:creationId xmlns:a16="http://schemas.microsoft.com/office/drawing/2014/main" id="{00000000-0008-0000-05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8943975"/>
          <a:ext cx="4362450"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156</xdr:row>
      <xdr:rowOff>28575</xdr:rowOff>
    </xdr:from>
    <xdr:to>
      <xdr:col>7</xdr:col>
      <xdr:colOff>19050</xdr:colOff>
      <xdr:row>175</xdr:row>
      <xdr:rowOff>142875</xdr:rowOff>
    </xdr:to>
    <xdr:sp macro="" textlink="">
      <xdr:nvSpPr>
        <xdr:cNvPr id="7176" name="Text Box 8">
          <a:extLst>
            <a:ext uri="{FF2B5EF4-FFF2-40B4-BE49-F238E27FC236}">
              <a16:creationId xmlns:a16="http://schemas.microsoft.com/office/drawing/2014/main" id="{00000000-0008-0000-0500-0000081C0000}"/>
            </a:ext>
          </a:extLst>
        </xdr:cNvPr>
        <xdr:cNvSpPr txBox="1">
          <a:spLocks noChangeArrowheads="1"/>
        </xdr:cNvSpPr>
      </xdr:nvSpPr>
      <xdr:spPr bwMode="auto">
        <a:xfrm>
          <a:off x="476250" y="25593675"/>
          <a:ext cx="4371975" cy="31908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200"/>
            </a:lnSpc>
            <a:defRPr sz="1000"/>
          </a:pPr>
          <a:r>
            <a:rPr lang="en-US" sz="1200" b="1" i="0" u="none" strike="noStrike" baseline="0">
              <a:solidFill>
                <a:srgbClr val="000000"/>
              </a:solidFill>
              <a:latin typeface="Arial"/>
              <a:cs typeface="Arial"/>
            </a:rPr>
            <a:t>F Statistic</a:t>
          </a:r>
          <a:endParaRPr lang="en-US" sz="1000" b="1"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The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ratio for data values or factors </a:t>
          </a:r>
          <a:r>
            <a:rPr lang="en-US" sz="1000" b="1" i="0" u="none" strike="noStrike" baseline="0">
              <a:solidFill>
                <a:srgbClr val="000000"/>
              </a:solidFill>
              <a:latin typeface="Arial"/>
              <a:cs typeface="Arial"/>
            </a:rPr>
            <a:t>Xn</a:t>
          </a:r>
          <a:r>
            <a:rPr lang="en-US" sz="1000" b="0" i="0" u="none" strike="noStrike" baseline="0">
              <a:solidFill>
                <a:srgbClr val="000000"/>
              </a:solidFill>
              <a:latin typeface="Arial"/>
              <a:cs typeface="Arial"/>
            </a:rPr>
            <a:t> in the table above is: </a:t>
          </a:r>
        </a:p>
        <a:p>
          <a:pPr algn="l" rtl="0">
            <a:lnSpc>
              <a:spcPts val="1000"/>
            </a:lnSpc>
            <a:defRPr sz="1000"/>
          </a:pPr>
          <a:r>
            <a:rPr lang="en-US" sz="1000" b="1" i="0" u="none" strike="noStrike" baseline="0">
              <a:solidFill>
                <a:srgbClr val="000000"/>
              </a:solidFill>
              <a:latin typeface="Arial"/>
              <a:cs typeface="Arial"/>
            </a:rPr>
            <a:t>F</a:t>
          </a:r>
          <a:r>
            <a:rPr lang="en-US" sz="1000" b="1" i="0" u="none" strike="noStrike" baseline="-25000">
              <a:solidFill>
                <a:srgbClr val="000000"/>
              </a:solidFill>
              <a:latin typeface="Arial"/>
              <a:cs typeface="Arial"/>
            </a:rPr>
            <a:t>A</a:t>
          </a:r>
          <a:r>
            <a:rPr lang="en-US" sz="1000" b="1" i="0" u="none" strike="noStrike" baseline="0">
              <a:solidFill>
                <a:srgbClr val="000000"/>
              </a:solidFill>
              <a:latin typeface="Arial"/>
              <a:cs typeface="Arial"/>
            </a:rPr>
            <a:t> = MSA/MSE.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Mean Sum of Squares: </a:t>
          </a:r>
          <a:r>
            <a:rPr lang="en-US" sz="1000" b="1" i="0" u="none" strike="noStrike" baseline="0">
              <a:solidFill>
                <a:srgbClr val="000000"/>
              </a:solidFill>
              <a:latin typeface="Arial"/>
              <a:cs typeface="Arial"/>
            </a:rPr>
            <a:t>MSA = 245</a:t>
          </a:r>
          <a:r>
            <a:rPr lang="en-US" sz="1000" b="0" i="0" u="none" strike="noStrike" baseline="0">
              <a:solidFill>
                <a:srgbClr val="000000"/>
              </a:solidFill>
              <a:latin typeface="Arial"/>
              <a:cs typeface="Arial"/>
            </a:rPr>
            <a:t> ( Between Groups ).</a:t>
          </a:r>
        </a:p>
        <a:p>
          <a:pPr algn="l" rtl="0">
            <a:lnSpc>
              <a:spcPts val="1000"/>
            </a:lnSpc>
            <a:defRPr sz="1000"/>
          </a:pPr>
          <a:r>
            <a:rPr lang="en-US" sz="1000" b="0" i="0" u="none" strike="noStrike" baseline="0">
              <a:solidFill>
                <a:srgbClr val="000000"/>
              </a:solidFill>
              <a:latin typeface="Arial"/>
              <a:cs typeface="Arial"/>
            </a:rPr>
            <a:t>Mean Sum of Squares: </a:t>
          </a:r>
          <a:r>
            <a:rPr lang="en-US" sz="1000" b="1" i="0" u="none" strike="noStrike" baseline="0">
              <a:solidFill>
                <a:srgbClr val="000000"/>
              </a:solidFill>
              <a:latin typeface="Arial"/>
              <a:cs typeface="Arial"/>
            </a:rPr>
            <a:t>MSE = 2 </a:t>
          </a:r>
          <a:r>
            <a:rPr lang="en-US" sz="1000" b="0" i="0" u="none" strike="noStrike" baseline="0">
              <a:solidFill>
                <a:srgbClr val="000000"/>
              </a:solidFill>
              <a:latin typeface="Arial"/>
              <a:cs typeface="Arial"/>
            </a:rPr>
            <a:t>( Within Groups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df1 = 2 and df2 = 12 resulting in </a:t>
          </a:r>
          <a:r>
            <a:rPr lang="en-US" sz="1000" b="1" i="0" u="none" strike="noStrike" baseline="0">
              <a:solidFill>
                <a:srgbClr val="000000"/>
              </a:solidFill>
              <a:latin typeface="Arial"/>
              <a:cs typeface="Arial"/>
            </a:rPr>
            <a:t>Fcrit: df(2,12) = 3.89</a:t>
          </a:r>
          <a:r>
            <a:rPr lang="en-US" sz="1000" b="0" i="0" u="none" strike="noStrike" baseline="0">
              <a:solidFill>
                <a:srgbClr val="000000"/>
              </a:solidFill>
              <a:latin typeface="Arial"/>
              <a:cs typeface="Arial"/>
            </a:rPr>
            <a:t>, see F distribution graph below.</a:t>
          </a:r>
        </a:p>
        <a:p>
          <a:pPr algn="l" rtl="0">
            <a:lnSpc>
              <a:spcPts val="1100"/>
            </a:lnSpc>
            <a:defRPr sz="1000"/>
          </a:pPr>
          <a:r>
            <a:rPr lang="en-US" sz="1000" b="0" i="0" u="none" strike="noStrike" baseline="0">
              <a:solidFill>
                <a:srgbClr val="000000"/>
              </a:solidFill>
              <a:latin typeface="Arial"/>
              <a:cs typeface="Arial"/>
            </a:rPr>
            <a:t>The area under the tail of the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to the right of 3.89 is 0.05 or </a:t>
          </a:r>
          <a:r>
            <a:rPr lang="en-US" sz="1000" b="1" i="0" u="none" strike="noStrike" baseline="0">
              <a:solidFill>
                <a:srgbClr val="000000"/>
              </a:solidFill>
              <a:latin typeface="Arial"/>
              <a:cs typeface="Arial"/>
            </a:rPr>
            <a:t>5%</a:t>
          </a:r>
          <a:r>
            <a:rPr lang="en-US" sz="1000" b="0" i="0" u="none" strike="noStrike" baseline="0">
              <a:solidFill>
                <a:srgbClr val="000000"/>
              </a:solidFill>
              <a:latin typeface="Arial"/>
              <a:cs typeface="Arial"/>
            </a:rPr>
            <a:t>.</a:t>
          </a:r>
        </a:p>
        <a:p>
          <a:pPr algn="l" rtl="0">
            <a:lnSpc>
              <a:spcPts val="10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ratio for the data set above is, </a:t>
          </a:r>
          <a:r>
            <a:rPr lang="en-US" sz="1000" b="1" i="0" u="none" strike="noStrike" baseline="0">
              <a:solidFill>
                <a:srgbClr val="000000"/>
              </a:solidFill>
              <a:latin typeface="Arial"/>
              <a:cs typeface="Arial"/>
            </a:rPr>
            <a:t>F =MSA/MSE = 245/2 = 122.5.</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The P-value for F = 122.5 is 1.03631 x 10-8 and is less than Fcrit = 3.89.</a:t>
          </a:r>
        </a:p>
        <a:p>
          <a:pPr algn="l" rtl="0">
            <a:lnSpc>
              <a:spcPts val="1100"/>
            </a:lnSpc>
            <a:defRPr sz="1000"/>
          </a:pPr>
          <a:r>
            <a:rPr lang="en-US" sz="1000" b="0" i="0" u="none" strike="noStrike" baseline="0">
              <a:solidFill>
                <a:srgbClr val="000000"/>
              </a:solidFill>
              <a:latin typeface="Arial"/>
              <a:cs typeface="Arial"/>
            </a:rPr>
            <a:t>The P-value is close to 0.00 and is the probability of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being </a:t>
          </a:r>
          <a:r>
            <a:rPr lang="en-US" sz="1000" b="1" i="0" u="none" strike="noStrike" baseline="0">
              <a:solidFill>
                <a:srgbClr val="000000"/>
              </a:solidFill>
              <a:latin typeface="Arial"/>
              <a:cs typeface="Arial"/>
            </a:rPr>
            <a:t>122.5</a:t>
          </a:r>
          <a:r>
            <a:rPr lang="en-US" sz="1000" b="0" i="0" u="none" strike="noStrike" baseline="0">
              <a:solidFill>
                <a:srgbClr val="000000"/>
              </a:solidFill>
              <a:latin typeface="Arial"/>
              <a:cs typeface="Arial"/>
            </a:rPr>
            <a:t> or larger. </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this reason the null hypothesis, </a:t>
          </a:r>
          <a:r>
            <a:rPr lang="en-US" sz="1000" b="1" i="0" u="none" strike="noStrike" baseline="0">
              <a:solidFill>
                <a:srgbClr val="000000"/>
              </a:solidFill>
              <a:latin typeface="Arial"/>
              <a:cs typeface="Arial"/>
            </a:rPr>
            <a:t>Ho: Mu1 = Mu2 = Mu3</a:t>
          </a:r>
          <a:r>
            <a:rPr lang="en-US" sz="1000" b="0" i="0" u="none" strike="noStrike" baseline="0">
              <a:solidFill>
                <a:srgbClr val="000000"/>
              </a:solidFill>
              <a:latin typeface="Arial"/>
              <a:cs typeface="Arial"/>
            </a:rPr>
            <a:t>, is rejected and the alternate hypothesis, </a:t>
          </a:r>
          <a:r>
            <a:rPr lang="en-US" sz="1000" b="1" i="0" u="none" strike="noStrike" baseline="0">
              <a:solidFill>
                <a:srgbClr val="000000"/>
              </a:solidFill>
              <a:latin typeface="Arial"/>
              <a:cs typeface="Arial"/>
            </a:rPr>
            <a:t>Ho: Mu1 ≠ Mu2 ≠ Mu3</a:t>
          </a:r>
          <a:r>
            <a:rPr lang="en-US" sz="1000" b="0" i="0" u="none" strike="noStrike" baseline="0">
              <a:solidFill>
                <a:srgbClr val="000000"/>
              </a:solidFill>
              <a:latin typeface="Arial"/>
              <a:cs typeface="Arial"/>
            </a:rPr>
            <a:t>, is accepted. </a:t>
          </a:r>
        </a:p>
        <a:p>
          <a:pPr algn="l" rtl="0">
            <a:lnSpc>
              <a:spcPts val="1000"/>
            </a:lnSpc>
            <a:defRPr sz="1000"/>
          </a:pPr>
          <a:r>
            <a:rPr lang="en-US" sz="1000" b="0" i="0" u="none" strike="noStrike" baseline="0">
              <a:solidFill>
                <a:srgbClr val="000000"/>
              </a:solidFill>
              <a:latin typeface="Arial"/>
              <a:cs typeface="Arial"/>
            </a:rPr>
            <a:t>The mean values, </a:t>
          </a:r>
          <a:r>
            <a:rPr lang="en-US" sz="1000" b="1" i="0" u="none" strike="noStrike" baseline="0">
              <a:solidFill>
                <a:srgbClr val="000000"/>
              </a:solidFill>
              <a:latin typeface="Arial"/>
              <a:cs typeface="Arial"/>
            </a:rPr>
            <a:t>Mu1, Mu2, and Mu3</a:t>
          </a:r>
          <a:r>
            <a:rPr lang="en-US" sz="1000" b="0" i="0" u="none" strike="noStrike" baseline="0">
              <a:solidFill>
                <a:srgbClr val="000000"/>
              </a:solidFill>
              <a:latin typeface="Arial"/>
              <a:cs typeface="Arial"/>
            </a:rPr>
            <a:t> of the three designs above are not equal within a Probability,</a:t>
          </a:r>
          <a:r>
            <a:rPr lang="en-US" sz="1000" b="1" i="0" u="none" strike="noStrike" baseline="0">
              <a:solidFill>
                <a:srgbClr val="000000"/>
              </a:solidFill>
              <a:latin typeface="Arial"/>
              <a:cs typeface="Arial"/>
            </a:rPr>
            <a:t> P = 95%</a:t>
          </a:r>
          <a:r>
            <a:rPr lang="en-US" sz="1000" b="0" i="0" u="none" strike="noStrike" baseline="0">
              <a:solidFill>
                <a:srgbClr val="000000"/>
              </a:solidFill>
              <a:latin typeface="Arial"/>
              <a:cs typeface="Arial"/>
            </a:rPr>
            <a:t> or </a:t>
          </a:r>
          <a:r>
            <a:rPr lang="en-US" sz="1000" b="1" i="0" u="none" strike="noStrike" baseline="0">
              <a:solidFill>
                <a:srgbClr val="000000"/>
              </a:solidFill>
              <a:latin typeface="Arial"/>
              <a:cs typeface="Arial"/>
            </a:rPr>
            <a:t>significance, Alpha, </a:t>
          </a:r>
          <a:r>
            <a:rPr lang="el-GR" sz="1000" b="1" i="0" u="none" strike="noStrike" baseline="0">
              <a:solidFill>
                <a:srgbClr val="000000"/>
              </a:solidFill>
              <a:latin typeface="Arial"/>
              <a:cs typeface="Arial"/>
            </a:rPr>
            <a:t>α = 5%.</a:t>
          </a:r>
          <a:endParaRPr lang="el-GR" sz="1000" b="0" i="0" u="none" strike="noStrike" baseline="0">
            <a:solidFill>
              <a:srgbClr val="000000"/>
            </a:solidFill>
            <a:latin typeface="Arial"/>
            <a:cs typeface="Arial"/>
          </a:endParaRPr>
        </a:p>
        <a:p>
          <a:pPr algn="l" rtl="0">
            <a:lnSpc>
              <a:spcPts val="1100"/>
            </a:lnSpc>
            <a:defRPr sz="1000"/>
          </a:pPr>
          <a:endParaRPr lang="el-GR" sz="1000" b="0" i="0" u="none" strike="noStrike" baseline="0">
            <a:solidFill>
              <a:srgbClr val="000000"/>
            </a:solidFill>
            <a:latin typeface="Arial"/>
            <a:cs typeface="Arial"/>
          </a:endParaRPr>
        </a:p>
        <a:p>
          <a:pPr algn="l" rtl="0">
            <a:lnSpc>
              <a:spcPts val="1000"/>
            </a:lnSpc>
            <a:defRPr sz="1000"/>
          </a:pPr>
          <a:r>
            <a:rPr lang="el-GR" sz="1000" b="0" i="0" u="none" strike="noStrike" baseline="0">
              <a:solidFill>
                <a:srgbClr val="000000"/>
              </a:solidFill>
              <a:latin typeface="Arial"/>
              <a:cs typeface="Arial"/>
            </a:rPr>
            <a:t> </a:t>
          </a:r>
        </a:p>
        <a:p>
          <a:pPr algn="l" rtl="0">
            <a:lnSpc>
              <a:spcPts val="1100"/>
            </a:lnSpc>
            <a:defRPr sz="1000"/>
          </a:pPr>
          <a:endParaRPr lang="el-GR" sz="1000" b="0" i="0" u="none" strike="noStrike" baseline="0">
            <a:solidFill>
              <a:srgbClr val="000000"/>
            </a:solidFill>
            <a:latin typeface="Arial"/>
            <a:cs typeface="Arial"/>
          </a:endParaRPr>
        </a:p>
        <a:p>
          <a:pPr algn="l" rtl="0">
            <a:lnSpc>
              <a:spcPts val="1000"/>
            </a:lnSpc>
            <a:defRPr sz="1000"/>
          </a:pPr>
          <a:endParaRPr lang="el-GR" sz="1000" b="0" i="0" u="none" strike="noStrike" baseline="0">
            <a:solidFill>
              <a:srgbClr val="000000"/>
            </a:solidFill>
            <a:latin typeface="Arial"/>
            <a:cs typeface="Arial"/>
          </a:endParaRPr>
        </a:p>
        <a:p>
          <a:pPr algn="l" rtl="0">
            <a:lnSpc>
              <a:spcPts val="1100"/>
            </a:lnSpc>
            <a:defRPr sz="1000"/>
          </a:pPr>
          <a:endParaRPr lang="el-GR" sz="1000" b="0" i="0" u="none" strike="noStrike" baseline="0">
            <a:solidFill>
              <a:srgbClr val="000000"/>
            </a:solidFill>
            <a:latin typeface="Arial"/>
            <a:cs typeface="Arial"/>
          </a:endParaRPr>
        </a:p>
        <a:p>
          <a:pPr algn="l" rtl="0">
            <a:lnSpc>
              <a:spcPts val="1000"/>
            </a:lnSpc>
            <a:defRPr sz="1000"/>
          </a:pPr>
          <a:endParaRPr lang="el-GR" sz="1000" b="0" i="0" u="none" strike="noStrike" baseline="0">
            <a:solidFill>
              <a:srgbClr val="000000"/>
            </a:solidFill>
            <a:latin typeface="Arial"/>
            <a:cs typeface="Arial"/>
          </a:endParaRPr>
        </a:p>
      </xdr:txBody>
    </xdr:sp>
    <xdr:clientData/>
  </xdr:twoCellAnchor>
  <xdr:twoCellAnchor>
    <xdr:from>
      <xdr:col>9</xdr:col>
      <xdr:colOff>9525</xdr:colOff>
      <xdr:row>95</xdr:row>
      <xdr:rowOff>76200</xdr:rowOff>
    </xdr:from>
    <xdr:to>
      <xdr:col>15</xdr:col>
      <xdr:colOff>600075</xdr:colOff>
      <xdr:row>98</xdr:row>
      <xdr:rowOff>142875</xdr:rowOff>
    </xdr:to>
    <xdr:sp macro="" textlink="">
      <xdr:nvSpPr>
        <xdr:cNvPr id="7177" name="Text Box 9">
          <a:extLst>
            <a:ext uri="{FF2B5EF4-FFF2-40B4-BE49-F238E27FC236}">
              <a16:creationId xmlns:a16="http://schemas.microsoft.com/office/drawing/2014/main" id="{00000000-0008-0000-0500-0000091C0000}"/>
            </a:ext>
          </a:extLst>
        </xdr:cNvPr>
        <xdr:cNvSpPr txBox="1">
          <a:spLocks noChangeArrowheads="1"/>
        </xdr:cNvSpPr>
      </xdr:nvSpPr>
      <xdr:spPr bwMode="auto">
        <a:xfrm>
          <a:off x="6496050" y="15697200"/>
          <a:ext cx="456247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Tools &gt; Data Analysis &gt; ANOVA: Single Factor &gt; OK &gt; Input Range &gt; Select the yellow cells &gt; </a:t>
          </a:r>
          <a:r>
            <a:rPr lang="el-GR" sz="1000" b="1" i="0" u="none" strike="noStrike" baseline="0">
              <a:solidFill>
                <a:srgbClr val="000000"/>
              </a:solidFill>
              <a:latin typeface="Arial"/>
              <a:cs typeface="Arial"/>
            </a:rPr>
            <a:t>Θ </a:t>
          </a:r>
          <a:r>
            <a:rPr lang="en-US" sz="1000" b="1" i="0" u="none" strike="noStrike" baseline="0">
              <a:solidFill>
                <a:srgbClr val="000000"/>
              </a:solidFill>
              <a:latin typeface="Arial"/>
              <a:cs typeface="Arial"/>
            </a:rPr>
            <a:t>Output Range &gt; Select the green cell below &gt; Alpha &gt; 0.05 &gt;OK</a:t>
          </a:r>
        </a:p>
      </xdr:txBody>
    </xdr:sp>
    <xdr:clientData/>
  </xdr:twoCellAnchor>
  <xdr:twoCellAnchor editAs="oneCell">
    <xdr:from>
      <xdr:col>2</xdr:col>
      <xdr:colOff>76200</xdr:colOff>
      <xdr:row>190</xdr:row>
      <xdr:rowOff>104775</xdr:rowOff>
    </xdr:from>
    <xdr:to>
      <xdr:col>6</xdr:col>
      <xdr:colOff>352425</xdr:colOff>
      <xdr:row>199</xdr:row>
      <xdr:rowOff>95250</xdr:rowOff>
    </xdr:to>
    <xdr:pic>
      <xdr:nvPicPr>
        <xdr:cNvPr id="7560" name="Picture 11" descr="FDIST-1">
          <a:extLst>
            <a:ext uri="{FF2B5EF4-FFF2-40B4-BE49-F238E27FC236}">
              <a16:creationId xmlns:a16="http://schemas.microsoft.com/office/drawing/2014/main" id="{00000000-0008-0000-0500-0000881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31175325"/>
          <a:ext cx="30003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218</xdr:row>
      <xdr:rowOff>85725</xdr:rowOff>
    </xdr:from>
    <xdr:to>
      <xdr:col>7</xdr:col>
      <xdr:colOff>9525</xdr:colOff>
      <xdr:row>235</xdr:row>
      <xdr:rowOff>9525</xdr:rowOff>
    </xdr:to>
    <xdr:sp macro="" textlink="">
      <xdr:nvSpPr>
        <xdr:cNvPr id="7180" name="Text Box 12">
          <a:extLst>
            <a:ext uri="{FF2B5EF4-FFF2-40B4-BE49-F238E27FC236}">
              <a16:creationId xmlns:a16="http://schemas.microsoft.com/office/drawing/2014/main" id="{00000000-0008-0000-0500-00000C1C0000}"/>
            </a:ext>
          </a:extLst>
        </xdr:cNvPr>
        <xdr:cNvSpPr txBox="1">
          <a:spLocks noChangeArrowheads="1"/>
        </xdr:cNvSpPr>
      </xdr:nvSpPr>
      <xdr:spPr bwMode="auto">
        <a:xfrm>
          <a:off x="466725" y="35728275"/>
          <a:ext cx="4371975" cy="26765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FDIST Example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Pick the yellow cell, D214 above.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Select the, "Auto Sum" icon </a:t>
          </a:r>
          <a:r>
            <a:rPr lang="el-GR" sz="1000" b="1" i="0" u="none" strike="noStrike" baseline="0">
              <a:solidFill>
                <a:srgbClr val="000000"/>
              </a:solidFill>
              <a:latin typeface="Arial"/>
              <a:cs typeface="Arial"/>
            </a:rPr>
            <a:t>Σ</a:t>
          </a:r>
          <a:r>
            <a:rPr lang="el-GR" sz="10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in the Tool Bar at the top of your Excel     Screen, illustrated above right.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Pick: "More Functions…"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Type a brief description of what you want to do: "FDIST"</a:t>
          </a:r>
        </a:p>
        <a:p>
          <a:pPr algn="l" rtl="0">
            <a:defRPr sz="1000"/>
          </a:pPr>
          <a:r>
            <a:rPr lang="en-US" sz="1000" b="0" i="0" u="none" strike="noStrike" baseline="0">
              <a:solidFill>
                <a:srgbClr val="000000"/>
              </a:solidFill>
              <a:latin typeface="Arial"/>
              <a:cs typeface="Arial"/>
            </a:rPr>
            <a:t>    or select: "FDIST" &gt; OK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Pick the Fcrit = x = value cell D209 &gt; ( 3.890 )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 Pick the df1 value cell D210 &gt; ( 2 )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7. Pick the xdf2 value cell D211 ( 12 ) &gt; OK. See below.</a:t>
          </a:r>
        </a:p>
      </xdr:txBody>
    </xdr:sp>
    <xdr:clientData/>
  </xdr:twoCellAnchor>
  <xdr:twoCellAnchor editAs="oneCell">
    <xdr:from>
      <xdr:col>5</xdr:col>
      <xdr:colOff>38100</xdr:colOff>
      <xdr:row>206</xdr:row>
      <xdr:rowOff>114300</xdr:rowOff>
    </xdr:from>
    <xdr:to>
      <xdr:col>7</xdr:col>
      <xdr:colOff>676275</xdr:colOff>
      <xdr:row>218</xdr:row>
      <xdr:rowOff>47625</xdr:rowOff>
    </xdr:to>
    <xdr:pic>
      <xdr:nvPicPr>
        <xdr:cNvPr id="7562" name="Picture 13" descr="AUTO-SUM-MENU-1">
          <a:extLst>
            <a:ext uri="{FF2B5EF4-FFF2-40B4-BE49-F238E27FC236}">
              <a16:creationId xmlns:a16="http://schemas.microsoft.com/office/drawing/2014/main" id="{00000000-0008-0000-0500-00008A1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00425" y="33775650"/>
          <a:ext cx="2105025"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199</xdr:row>
      <xdr:rowOff>85725</xdr:rowOff>
    </xdr:from>
    <xdr:to>
      <xdr:col>6</xdr:col>
      <xdr:colOff>257175</xdr:colOff>
      <xdr:row>201</xdr:row>
      <xdr:rowOff>0</xdr:rowOff>
    </xdr:to>
    <xdr:sp macro="" textlink="">
      <xdr:nvSpPr>
        <xdr:cNvPr id="7183" name="Text Box 15">
          <a:extLst>
            <a:ext uri="{FF2B5EF4-FFF2-40B4-BE49-F238E27FC236}">
              <a16:creationId xmlns:a16="http://schemas.microsoft.com/office/drawing/2014/main" id="{00000000-0008-0000-0500-00000F1C0000}"/>
            </a:ext>
          </a:extLst>
        </xdr:cNvPr>
        <xdr:cNvSpPr txBox="1">
          <a:spLocks noChangeArrowheads="1"/>
        </xdr:cNvSpPr>
      </xdr:nvSpPr>
      <xdr:spPr bwMode="auto">
        <a:xfrm>
          <a:off x="1362075" y="32613600"/>
          <a:ext cx="2971800" cy="238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is the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probability for two data sets.</a:t>
          </a:r>
        </a:p>
      </xdr:txBody>
    </xdr:sp>
    <xdr:clientData/>
  </xdr:twoCellAnchor>
  <xdr:twoCellAnchor>
    <xdr:from>
      <xdr:col>1</xdr:col>
      <xdr:colOff>9525</xdr:colOff>
      <xdr:row>375</xdr:row>
      <xdr:rowOff>76200</xdr:rowOff>
    </xdr:from>
    <xdr:to>
      <xdr:col>7</xdr:col>
      <xdr:colOff>0</xdr:colOff>
      <xdr:row>383</xdr:row>
      <xdr:rowOff>28575</xdr:rowOff>
    </xdr:to>
    <xdr:sp macro="" textlink="">
      <xdr:nvSpPr>
        <xdr:cNvPr id="7187" name="Text Box 19">
          <a:extLst>
            <a:ext uri="{FF2B5EF4-FFF2-40B4-BE49-F238E27FC236}">
              <a16:creationId xmlns:a16="http://schemas.microsoft.com/office/drawing/2014/main" id="{00000000-0008-0000-0500-0000131C0000}"/>
            </a:ext>
          </a:extLst>
        </xdr:cNvPr>
        <xdr:cNvSpPr txBox="1">
          <a:spLocks noChangeArrowheads="1"/>
        </xdr:cNvSpPr>
      </xdr:nvSpPr>
      <xdr:spPr bwMode="auto">
        <a:xfrm>
          <a:off x="476250" y="61293375"/>
          <a:ext cx="4352925" cy="12477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Plotting A Graph continued</a:t>
          </a:r>
          <a:endParaRPr lang="en-US" sz="1000" b="1" i="0" u="none" strike="noStrike" baseline="0">
            <a:solidFill>
              <a:srgbClr val="0000FF"/>
            </a:solidFill>
            <a:latin typeface="Arial"/>
            <a:cs typeface="Arial"/>
          </a:endParaRPr>
        </a:p>
        <a:p>
          <a:pPr algn="l" rtl="0">
            <a:defRPr sz="1000"/>
          </a:pPr>
          <a:endParaRPr lang="en-US" sz="1000" b="1" i="0" u="none" strike="noStrike" baseline="0">
            <a:solidFill>
              <a:srgbClr val="0000FF"/>
            </a:solidFill>
            <a:latin typeface="Arial"/>
            <a:cs typeface="Arial"/>
          </a:endParaRPr>
        </a:p>
        <a:p>
          <a:pPr algn="l" rtl="0">
            <a:defRPr sz="1000"/>
          </a:pPr>
          <a:r>
            <a:rPr lang="en-US" sz="1000" b="0" i="0" u="none" strike="noStrike" baseline="0">
              <a:solidFill>
                <a:srgbClr val="000000"/>
              </a:solidFill>
              <a:latin typeface="Arial"/>
              <a:cs typeface="Arial"/>
            </a:rPr>
            <a:t>3. Right click on any plotted data point on the graph.</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"Add trend line…" &gt; Type &gt; Linear &gt; "Options" tab &gt; "Display equation on  chart" &gt; "Display R-squared value on chart" &gt; OK.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19050</xdr:colOff>
      <xdr:row>288</xdr:row>
      <xdr:rowOff>76200</xdr:rowOff>
    </xdr:from>
    <xdr:to>
      <xdr:col>7</xdr:col>
      <xdr:colOff>9525</xdr:colOff>
      <xdr:row>302</xdr:row>
      <xdr:rowOff>152400</xdr:rowOff>
    </xdr:to>
    <xdr:sp macro="" textlink="">
      <xdr:nvSpPr>
        <xdr:cNvPr id="7192" name="Text Box 24">
          <a:extLst>
            <a:ext uri="{FF2B5EF4-FFF2-40B4-BE49-F238E27FC236}">
              <a16:creationId xmlns:a16="http://schemas.microsoft.com/office/drawing/2014/main" id="{00000000-0008-0000-0500-0000181C0000}"/>
            </a:ext>
          </a:extLst>
        </xdr:cNvPr>
        <xdr:cNvSpPr txBox="1">
          <a:spLocks noChangeArrowheads="1"/>
        </xdr:cNvSpPr>
      </xdr:nvSpPr>
      <xdr:spPr bwMode="auto">
        <a:xfrm>
          <a:off x="485775" y="47148750"/>
          <a:ext cx="4352925" cy="23526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Regression and Correlation</a:t>
          </a:r>
        </a:p>
        <a:p>
          <a:pPr algn="l" rtl="0">
            <a:defRPr sz="1000"/>
          </a:pPr>
          <a:r>
            <a:rPr lang="en-US" sz="1200" b="1" i="0" u="none" strike="noStrike" baseline="0">
              <a:solidFill>
                <a:srgbClr val="000000"/>
              </a:solidFill>
              <a:latin typeface="Arial"/>
              <a:cs typeface="Arial"/>
            </a:rPr>
            <a:t>Regression Example: Plotting Experimental Results</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force (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 pounds required to extend a coil spring was measured at seven values of extension ( </a:t>
          </a:r>
          <a:r>
            <a:rPr lang="en-US" sz="1000" b="1" i="0" u="none" strike="noStrike" baseline="0">
              <a:solidFill>
                <a:srgbClr val="000000"/>
              </a:solidFill>
              <a:latin typeface="Arial"/>
              <a:cs typeface="Arial"/>
            </a:rPr>
            <a:t>X </a:t>
          </a:r>
          <a:r>
            <a:rPr lang="en-US" sz="1000" b="0" i="0" u="none" strike="noStrike" baseline="0">
              <a:solidFill>
                <a:srgbClr val="000000"/>
              </a:solidFill>
              <a:latin typeface="Arial"/>
              <a:cs typeface="Arial"/>
            </a:rPr>
            <a:t>) inches.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a:t>
          </a:r>
          <a:r>
            <a:rPr lang="en-US" sz="1000" b="1" i="0" u="none" strike="noStrike" baseline="0">
              <a:solidFill>
                <a:srgbClr val="000000"/>
              </a:solidFill>
              <a:latin typeface="Arial"/>
              <a:cs typeface="Arial"/>
            </a:rPr>
            <a:t>trend line</a:t>
          </a:r>
          <a:r>
            <a:rPr lang="en-US" sz="1000" b="0" i="0" u="none" strike="noStrike" baseline="0">
              <a:solidFill>
                <a:srgbClr val="000000"/>
              </a:solidFill>
              <a:latin typeface="Arial"/>
              <a:cs typeface="Arial"/>
            </a:rPr>
            <a:t> was plotted below through the measured data points. The best-fit </a:t>
          </a:r>
          <a:r>
            <a:rPr lang="en-US" sz="1000" b="1" i="0" u="none" strike="noStrike" baseline="0">
              <a:solidFill>
                <a:srgbClr val="000000"/>
              </a:solidFill>
              <a:latin typeface="Arial"/>
              <a:cs typeface="Arial"/>
            </a:rPr>
            <a:t>linear</a:t>
          </a:r>
          <a:r>
            <a:rPr lang="en-US" sz="1000" b="0" i="0" u="none" strike="noStrike" baseline="0">
              <a:solidFill>
                <a:srgbClr val="000000"/>
              </a:solidFill>
              <a:latin typeface="Arial"/>
              <a:cs typeface="Arial"/>
            </a:rPr>
            <a:t> equation called the line of best fit, was found to be:</a:t>
          </a:r>
          <a:r>
            <a:rPr lang="en-US" sz="1000" b="1" i="0" u="none" strike="noStrike" baseline="0">
              <a:solidFill>
                <a:srgbClr val="000000"/>
              </a:solidFill>
              <a:latin typeface="Arial"/>
              <a:cs typeface="Arial"/>
            </a:rPr>
            <a:t> y = 3.8929x + 0.2179, </a:t>
          </a:r>
          <a:r>
            <a:rPr lang="en-US" sz="1000" b="0" i="0" u="none" strike="noStrike" baseline="0">
              <a:solidFill>
                <a:srgbClr val="000000"/>
              </a:solidFill>
              <a:latin typeface="Arial"/>
              <a:cs typeface="Arial"/>
            </a:rPr>
            <a:t>by Excel.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
          </a:r>
          <a:r>
            <a:rPr lang="en-US" sz="1000" b="0" i="0" u="none" strike="noStrike" baseline="0">
              <a:solidFill>
                <a:srgbClr val="000000"/>
              </a:solidFill>
              <a:latin typeface="Arial"/>
              <a:cs typeface="Arial"/>
            </a:rPr>
            <a:t> is the deviation above or below the straight line at each plotted point.  R</a:t>
          </a:r>
          <a:r>
            <a:rPr lang="en-US" sz="1000" b="0" i="0" u="none" strike="noStrike" baseline="30000">
              <a:solidFill>
                <a:srgbClr val="000000"/>
              </a:solidFill>
              <a:latin typeface="Arial"/>
              <a:cs typeface="Arial"/>
            </a:rPr>
            <a:t>2</a:t>
          </a:r>
          <a:r>
            <a:rPr lang="en-US" sz="1000" b="0" i="0" u="none" strike="noStrike" baseline="0">
              <a:solidFill>
                <a:srgbClr val="000000"/>
              </a:solidFill>
              <a:latin typeface="Arial"/>
              <a:cs typeface="Arial"/>
            </a:rPr>
            <a:t> is a function of the sum of the deviations squared and is a measure of the fit or accuracy or correlation of the graph. </a:t>
          </a:r>
          <a:r>
            <a:rPr lang="en-US" sz="1000" b="1" i="0" u="none" strike="noStrike" baseline="0">
              <a:solidFill>
                <a:srgbClr val="000000"/>
              </a:solidFill>
              <a:latin typeface="Arial"/>
              <a:cs typeface="Arial"/>
            </a:rPr>
            <a:t>R</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 1.00</a:t>
          </a:r>
          <a:r>
            <a:rPr lang="en-US" sz="1000" b="0" i="0" u="none" strike="noStrike" baseline="0">
              <a:solidFill>
                <a:srgbClr val="000000"/>
              </a:solidFill>
              <a:latin typeface="Arial"/>
              <a:cs typeface="Arial"/>
            </a:rPr>
            <a:t> is the best possible fit.</a:t>
          </a:r>
        </a:p>
        <a:p>
          <a:pPr algn="l" rtl="0">
            <a:defRPr sz="1000"/>
          </a:pPr>
          <a:r>
            <a:rPr lang="en-US" sz="1000" b="0" i="0" u="sng" strike="noStrike" baseline="0">
              <a:solidFill>
                <a:srgbClr val="000000"/>
              </a:solidFill>
              <a:latin typeface="Arial"/>
              <a:cs typeface="Arial"/>
            </a:rPr>
            <a:t>In the experiment below the regression correlation coefficient: </a:t>
          </a:r>
          <a:r>
            <a:rPr lang="en-US" sz="1000" b="1" i="0" u="sng" strike="noStrike" baseline="0">
              <a:solidFill>
                <a:srgbClr val="000000"/>
              </a:solidFill>
              <a:latin typeface="Arial"/>
              <a:cs typeface="Arial"/>
            </a:rPr>
            <a:t>R</a:t>
          </a:r>
          <a:r>
            <a:rPr lang="en-US" sz="1000" b="1" i="0" u="sng" strike="noStrike" baseline="30000">
              <a:solidFill>
                <a:srgbClr val="000000"/>
              </a:solidFill>
              <a:latin typeface="Arial"/>
              <a:cs typeface="Arial"/>
            </a:rPr>
            <a:t>2</a:t>
          </a:r>
          <a:r>
            <a:rPr lang="en-US" sz="1000" b="1" i="0" u="sng" strike="noStrike" baseline="0">
              <a:solidFill>
                <a:srgbClr val="000000"/>
              </a:solidFill>
              <a:latin typeface="Arial"/>
              <a:cs typeface="Arial"/>
            </a:rPr>
            <a:t> = 0.9924</a:t>
          </a:r>
          <a:r>
            <a:rPr lang="en-US" sz="1000" b="0" i="0" u="sng" strike="noStrike" baseline="0">
              <a:solidFill>
                <a:srgbClr val="000000"/>
              </a:solidFill>
              <a:latin typeface="Arial"/>
              <a:cs typeface="Arial"/>
            </a:rPr>
            <a:t>.</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3</xdr:col>
      <xdr:colOff>133350</xdr:colOff>
      <xdr:row>310</xdr:row>
      <xdr:rowOff>28575</xdr:rowOff>
    </xdr:from>
    <xdr:to>
      <xdr:col>6</xdr:col>
      <xdr:colOff>742950</xdr:colOff>
      <xdr:row>324</xdr:row>
      <xdr:rowOff>28575</xdr:rowOff>
    </xdr:to>
    <xdr:sp macro="" textlink="">
      <xdr:nvSpPr>
        <xdr:cNvPr id="7196" name="Text Box 28">
          <a:extLst>
            <a:ext uri="{FF2B5EF4-FFF2-40B4-BE49-F238E27FC236}">
              <a16:creationId xmlns:a16="http://schemas.microsoft.com/office/drawing/2014/main" id="{00000000-0008-0000-0500-00001C1C0000}"/>
            </a:ext>
          </a:extLst>
        </xdr:cNvPr>
        <xdr:cNvSpPr txBox="1">
          <a:spLocks noChangeArrowheads="1"/>
        </xdr:cNvSpPr>
      </xdr:nvSpPr>
      <xdr:spPr bwMode="auto">
        <a:xfrm>
          <a:off x="2266950" y="50673000"/>
          <a:ext cx="2552700" cy="23145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Plotting A Graph</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The experimental data values left were selected by dragging the mouse pointer from the upper left corner to the lower right corner of the yellow cells left.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The "CHART WIZARD" icon at the top of the Excel display screen was selected:</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&gt; XY (Scatter) &gt; Finish.</a:t>
          </a:r>
          <a:r>
            <a:rPr lang="en-US" sz="1000" b="0" i="0" u="none" strike="noStrike" baseline="0">
              <a:solidFill>
                <a:srgbClr val="000000"/>
              </a:solidFill>
              <a:latin typeface="Arial"/>
              <a:cs typeface="Arial"/>
            </a:rPr>
            <a:t> See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Plot a new graph by overtyping the data values from your experiment into the shaded table area right.</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410</xdr:row>
      <xdr:rowOff>123825</xdr:rowOff>
    </xdr:from>
    <xdr:to>
      <xdr:col>7</xdr:col>
      <xdr:colOff>295275</xdr:colOff>
      <xdr:row>429</xdr:row>
      <xdr:rowOff>114300</xdr:rowOff>
    </xdr:to>
    <xdr:graphicFrame macro="">
      <xdr:nvGraphicFramePr>
        <xdr:cNvPr id="7567" name="Chart 29">
          <a:extLst>
            <a:ext uri="{FF2B5EF4-FFF2-40B4-BE49-F238E27FC236}">
              <a16:creationId xmlns:a16="http://schemas.microsoft.com/office/drawing/2014/main" id="{00000000-0008-0000-0500-00008F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323850</xdr:colOff>
      <xdr:row>325</xdr:row>
      <xdr:rowOff>152400</xdr:rowOff>
    </xdr:from>
    <xdr:to>
      <xdr:col>6</xdr:col>
      <xdr:colOff>685800</xdr:colOff>
      <xdr:row>353</xdr:row>
      <xdr:rowOff>142875</xdr:rowOff>
    </xdr:to>
    <xdr:pic>
      <xdr:nvPicPr>
        <xdr:cNvPr id="7568" name="Picture 30" descr="CHART-WIZARD-1">
          <a:extLst>
            <a:ext uri="{FF2B5EF4-FFF2-40B4-BE49-F238E27FC236}">
              <a16:creationId xmlns:a16="http://schemas.microsoft.com/office/drawing/2014/main" id="{00000000-0008-0000-0500-0000901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0575" y="53273325"/>
          <a:ext cx="3971925" cy="452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383</xdr:row>
      <xdr:rowOff>114300</xdr:rowOff>
    </xdr:from>
    <xdr:to>
      <xdr:col>7</xdr:col>
      <xdr:colOff>95250</xdr:colOff>
      <xdr:row>397</xdr:row>
      <xdr:rowOff>76200</xdr:rowOff>
    </xdr:to>
    <xdr:pic>
      <xdr:nvPicPr>
        <xdr:cNvPr id="7569" name="Picture 31" descr="CHART-WIZARD-2">
          <a:extLst>
            <a:ext uri="{FF2B5EF4-FFF2-40B4-BE49-F238E27FC236}">
              <a16:creationId xmlns:a16="http://schemas.microsoft.com/office/drawing/2014/main" id="{00000000-0008-0000-0500-0000911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4925" y="62626875"/>
          <a:ext cx="36195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433</xdr:row>
      <xdr:rowOff>76200</xdr:rowOff>
    </xdr:from>
    <xdr:to>
      <xdr:col>6</xdr:col>
      <xdr:colOff>723900</xdr:colOff>
      <xdr:row>456</xdr:row>
      <xdr:rowOff>19050</xdr:rowOff>
    </xdr:to>
    <xdr:pic>
      <xdr:nvPicPr>
        <xdr:cNvPr id="7570" name="Picture 33" descr="CHART-WIZARD-3">
          <a:extLst>
            <a:ext uri="{FF2B5EF4-FFF2-40B4-BE49-F238E27FC236}">
              <a16:creationId xmlns:a16="http://schemas.microsoft.com/office/drawing/2014/main" id="{00000000-0008-0000-0500-0000921D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19150" y="70685025"/>
          <a:ext cx="3981450" cy="366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457200</xdr:colOff>
      <xdr:row>430</xdr:row>
      <xdr:rowOff>19050</xdr:rowOff>
    </xdr:from>
    <xdr:to>
      <xdr:col>7</xdr:col>
      <xdr:colOff>19050</xdr:colOff>
      <xdr:row>433</xdr:row>
      <xdr:rowOff>47625</xdr:rowOff>
    </xdr:to>
    <xdr:sp macro="" textlink="">
      <xdr:nvSpPr>
        <xdr:cNvPr id="7202" name="Text Box 34">
          <a:extLst>
            <a:ext uri="{FF2B5EF4-FFF2-40B4-BE49-F238E27FC236}">
              <a16:creationId xmlns:a16="http://schemas.microsoft.com/office/drawing/2014/main" id="{00000000-0008-0000-0500-0000221C0000}"/>
            </a:ext>
          </a:extLst>
        </xdr:cNvPr>
        <xdr:cNvSpPr txBox="1">
          <a:spLocks noChangeArrowheads="1"/>
        </xdr:cNvSpPr>
      </xdr:nvSpPr>
      <xdr:spPr bwMode="auto">
        <a:xfrm>
          <a:off x="457200" y="70142100"/>
          <a:ext cx="4391025" cy="5143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COMPLETED GRAPH</a:t>
          </a:r>
        </a:p>
        <a:p>
          <a:pPr algn="l" rtl="0">
            <a:defRPr sz="1000"/>
          </a:pPr>
          <a:r>
            <a:rPr lang="en-US" sz="1000" b="0" i="0" u="none" strike="noStrike" baseline="0">
              <a:solidFill>
                <a:srgbClr val="000000"/>
              </a:solidFill>
              <a:latin typeface="Arial"/>
              <a:cs typeface="Arial"/>
            </a:rPr>
            <a:t>The completed graph: Spring force VS Extension is plotted above.</a:t>
          </a:r>
        </a:p>
      </xdr:txBody>
    </xdr:sp>
    <xdr:clientData/>
  </xdr:twoCellAnchor>
  <xdr:twoCellAnchor>
    <xdr:from>
      <xdr:col>1</xdr:col>
      <xdr:colOff>876300</xdr:colOff>
      <xdr:row>398</xdr:row>
      <xdr:rowOff>19050</xdr:rowOff>
    </xdr:from>
    <xdr:to>
      <xdr:col>6</xdr:col>
      <xdr:colOff>762000</xdr:colOff>
      <xdr:row>405</xdr:row>
      <xdr:rowOff>104775</xdr:rowOff>
    </xdr:to>
    <xdr:sp macro="" textlink="">
      <xdr:nvSpPr>
        <xdr:cNvPr id="7203" name="Text Box 35">
          <a:extLst>
            <a:ext uri="{FF2B5EF4-FFF2-40B4-BE49-F238E27FC236}">
              <a16:creationId xmlns:a16="http://schemas.microsoft.com/office/drawing/2014/main" id="{00000000-0008-0000-0500-0000231C0000}"/>
            </a:ext>
          </a:extLst>
        </xdr:cNvPr>
        <xdr:cNvSpPr txBox="1">
          <a:spLocks noChangeArrowheads="1"/>
        </xdr:cNvSpPr>
      </xdr:nvSpPr>
      <xdr:spPr bwMode="auto">
        <a:xfrm>
          <a:off x="1343025" y="64960500"/>
          <a:ext cx="3486150" cy="1219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 Move the equation, y = 3.8929x + 0.2179 and </a:t>
          </a:r>
        </a:p>
        <a:p>
          <a:pPr algn="l" rtl="0">
            <a:defRPr sz="1000"/>
          </a:pPr>
          <a:r>
            <a:rPr lang="en-US" sz="1000" b="0" i="0" u="none" strike="noStrike" baseline="0">
              <a:solidFill>
                <a:srgbClr val="000000"/>
              </a:solidFill>
              <a:latin typeface="Arial"/>
              <a:cs typeface="Arial"/>
            </a:rPr>
            <a:t>R</a:t>
          </a:r>
          <a:r>
            <a:rPr lang="en-US" sz="1000" b="0" i="0" u="none" strike="noStrike" baseline="30000">
              <a:solidFill>
                <a:srgbClr val="000000"/>
              </a:solidFill>
              <a:latin typeface="Arial"/>
              <a:cs typeface="Arial"/>
            </a:rPr>
            <a:t>2</a:t>
          </a:r>
          <a:r>
            <a:rPr lang="en-US" sz="1000" b="0" i="0" u="none" strike="noStrike" baseline="0">
              <a:solidFill>
                <a:srgbClr val="000000"/>
              </a:solidFill>
              <a:latin typeface="Arial"/>
              <a:cs typeface="Arial"/>
            </a:rPr>
            <a:t> = 0.9924 to the top of the chart as shown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 Pick drop-down menu: Chart &gt;  Options &gt; Titles &gt; Type the titles as shown below &gt; OK.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7. Pick the: legend &gt; delete.</a:t>
          </a:r>
        </a:p>
      </xdr:txBody>
    </xdr:sp>
    <xdr:clientData/>
  </xdr:twoCellAnchor>
  <xdr:twoCellAnchor>
    <xdr:from>
      <xdr:col>1</xdr:col>
      <xdr:colOff>0</xdr:colOff>
      <xdr:row>360</xdr:row>
      <xdr:rowOff>19050</xdr:rowOff>
    </xdr:from>
    <xdr:to>
      <xdr:col>7</xdr:col>
      <xdr:colOff>0</xdr:colOff>
      <xdr:row>374</xdr:row>
      <xdr:rowOff>142875</xdr:rowOff>
    </xdr:to>
    <xdr:graphicFrame macro="">
      <xdr:nvGraphicFramePr>
        <xdr:cNvPr id="7573" name="Chart 36">
          <a:extLst>
            <a:ext uri="{FF2B5EF4-FFF2-40B4-BE49-F238E27FC236}">
              <a16:creationId xmlns:a16="http://schemas.microsoft.com/office/drawing/2014/main" id="{00000000-0008-0000-0500-000095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142875</xdr:colOff>
      <xdr:row>462</xdr:row>
      <xdr:rowOff>0</xdr:rowOff>
    </xdr:from>
    <xdr:to>
      <xdr:col>8</xdr:col>
      <xdr:colOff>0</xdr:colOff>
      <xdr:row>473</xdr:row>
      <xdr:rowOff>133350</xdr:rowOff>
    </xdr:to>
    <xdr:graphicFrame macro="">
      <xdr:nvGraphicFramePr>
        <xdr:cNvPr id="7574" name="Chart 37">
          <a:extLst>
            <a:ext uri="{FF2B5EF4-FFF2-40B4-BE49-F238E27FC236}">
              <a16:creationId xmlns:a16="http://schemas.microsoft.com/office/drawing/2014/main" id="{00000000-0008-0000-0500-000096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474</xdr:row>
      <xdr:rowOff>28575</xdr:rowOff>
    </xdr:from>
    <xdr:to>
      <xdr:col>7</xdr:col>
      <xdr:colOff>19050</xdr:colOff>
      <xdr:row>485</xdr:row>
      <xdr:rowOff>95250</xdr:rowOff>
    </xdr:to>
    <xdr:sp macro="" textlink="">
      <xdr:nvSpPr>
        <xdr:cNvPr id="7207" name="Text Box 39">
          <a:extLst>
            <a:ext uri="{FF2B5EF4-FFF2-40B4-BE49-F238E27FC236}">
              <a16:creationId xmlns:a16="http://schemas.microsoft.com/office/drawing/2014/main" id="{00000000-0008-0000-0500-0000271C0000}"/>
            </a:ext>
          </a:extLst>
        </xdr:cNvPr>
        <xdr:cNvSpPr txBox="1">
          <a:spLocks noChangeArrowheads="1"/>
        </xdr:cNvSpPr>
      </xdr:nvSpPr>
      <xdr:spPr bwMode="auto">
        <a:xfrm>
          <a:off x="466725" y="77333475"/>
          <a:ext cx="4381500" cy="18478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Coloration of Non-Linear Processes</a:t>
          </a:r>
        </a:p>
        <a:p>
          <a:pPr algn="l" rtl="0">
            <a:defRPr sz="1000"/>
          </a:pPr>
          <a:r>
            <a:rPr lang="en-US" sz="1000" b="0" i="0" u="none" strike="noStrike" baseline="0">
              <a:solidFill>
                <a:srgbClr val="000000"/>
              </a:solidFill>
              <a:latin typeface="Arial"/>
              <a:cs typeface="Arial"/>
            </a:rPr>
            <a:t>Control variable, X1 is shaft turning speed (rpm) and TOL is the measured dimensional tolerance or deviation from the ideal diameter of the shaft in the table above. The graph was plotted by following the same steps as described above for the linear graph except that, Polynomial &gt; Order &gt; 2 replaces, Linear in step 4.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4a. "Add trend line…" &gt; Type &gt; Polynomial &gt; Order &gt; 2 &gt; OK.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Logarithmic, Power, Exponential, and Moving Average plots are also available as shown below.</a:t>
          </a:r>
        </a:p>
      </xdr:txBody>
    </xdr:sp>
    <xdr:clientData/>
  </xdr:twoCellAnchor>
  <xdr:twoCellAnchor editAs="oneCell">
    <xdr:from>
      <xdr:col>1</xdr:col>
      <xdr:colOff>228600</xdr:colOff>
      <xdr:row>485</xdr:row>
      <xdr:rowOff>152400</xdr:rowOff>
    </xdr:from>
    <xdr:to>
      <xdr:col>6</xdr:col>
      <xdr:colOff>628650</xdr:colOff>
      <xdr:row>507</xdr:row>
      <xdr:rowOff>133350</xdr:rowOff>
    </xdr:to>
    <xdr:pic>
      <xdr:nvPicPr>
        <xdr:cNvPr id="7576" name="Picture 41" descr="CHART-WIZARD-4">
          <a:extLst>
            <a:ext uri="{FF2B5EF4-FFF2-40B4-BE49-F238E27FC236}">
              <a16:creationId xmlns:a16="http://schemas.microsoft.com/office/drawing/2014/main" id="{00000000-0008-0000-0500-0000981D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5325" y="79238475"/>
          <a:ext cx="4010025" cy="354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30</xdr:row>
      <xdr:rowOff>142875</xdr:rowOff>
    </xdr:from>
    <xdr:to>
      <xdr:col>7</xdr:col>
      <xdr:colOff>9525</xdr:colOff>
      <xdr:row>48</xdr:row>
      <xdr:rowOff>57150</xdr:rowOff>
    </xdr:to>
    <xdr:sp macro="" textlink="">
      <xdr:nvSpPr>
        <xdr:cNvPr id="7211" name="Text Box 43">
          <a:extLst>
            <a:ext uri="{FF2B5EF4-FFF2-40B4-BE49-F238E27FC236}">
              <a16:creationId xmlns:a16="http://schemas.microsoft.com/office/drawing/2014/main" id="{00000000-0008-0000-0500-00002B1C0000}"/>
            </a:ext>
          </a:extLst>
        </xdr:cNvPr>
        <xdr:cNvSpPr txBox="1">
          <a:spLocks noChangeArrowheads="1"/>
        </xdr:cNvSpPr>
      </xdr:nvSpPr>
      <xdr:spPr bwMode="auto">
        <a:xfrm>
          <a:off x="476250" y="5124450"/>
          <a:ext cx="4362450" cy="28289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GOAL SEEK-VECTOR PROBLEM </a:t>
          </a:r>
          <a:r>
            <a:rPr lang="en-US" sz="1000" b="1"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Design parameters can be optimized by using, Goal seek:</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Set the above horizontal vector, H = 12 (blue cell C24), vertical vector, V = 6 (yellow cell C25), the resultant, R = 13.42 (green cell C28) and angle, A = 26.57 (cell C30).</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Use "Goal Seek" to calculate the vertical force, V if the resultant, R is changed to 20 kips and the horizontal force, H remains unchanged at 12.0 kips.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1.</a:t>
          </a:r>
          <a:r>
            <a:rPr lang="en-US" sz="1000" b="0" i="0" u="none" strike="noStrike" baseline="0">
              <a:solidFill>
                <a:srgbClr val="000000"/>
              </a:solidFill>
              <a:latin typeface="Arial"/>
              <a:cs typeface="Arial"/>
            </a:rPr>
            <a:t> Select the "live" formula cell above, (Green) C28.</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2.</a:t>
          </a:r>
          <a:r>
            <a:rPr lang="en-US" sz="1000" b="0" i="0" u="none" strike="noStrike" baseline="0">
              <a:solidFill>
                <a:srgbClr val="000000"/>
              </a:solidFill>
              <a:latin typeface="Arial"/>
              <a:cs typeface="Arial"/>
            </a:rPr>
            <a:t> Select: Tools &gt; Goal Seek &gt; Pick "To value:" &gt; </a:t>
          </a:r>
          <a:r>
            <a:rPr lang="en-US" sz="1000" b="1" i="0" u="none" strike="noStrike" baseline="0">
              <a:solidFill>
                <a:srgbClr val="000000"/>
              </a:solidFill>
              <a:latin typeface="Arial"/>
              <a:cs typeface="Arial"/>
            </a:rPr>
            <a:t> 20</a:t>
          </a:r>
          <a:r>
            <a:rPr lang="en-US" sz="1000" b="0" i="0" u="none" strike="noStrike" baseline="0">
              <a:solidFill>
                <a:srgbClr val="000000"/>
              </a:solidFill>
              <a:latin typeface="Arial"/>
              <a:cs typeface="Arial"/>
            </a:rPr>
            <a:t> &gt; By changing: &gt; Pick number in the yellow cell, C25 &gt; OK.</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The resultant R is changed to 20.0 (cell C28) and V is changed to 16 (cell C25).</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xdr:from>
      <xdr:col>0</xdr:col>
      <xdr:colOff>304800</xdr:colOff>
      <xdr:row>3</xdr:row>
      <xdr:rowOff>57150</xdr:rowOff>
    </xdr:from>
    <xdr:to>
      <xdr:col>7</xdr:col>
      <xdr:colOff>0</xdr:colOff>
      <xdr:row>19</xdr:row>
      <xdr:rowOff>133350</xdr:rowOff>
    </xdr:to>
    <xdr:sp macro="" textlink="">
      <xdr:nvSpPr>
        <xdr:cNvPr id="7212" name="Text Box 44">
          <a:extLst>
            <a:ext uri="{FF2B5EF4-FFF2-40B4-BE49-F238E27FC236}">
              <a16:creationId xmlns:a16="http://schemas.microsoft.com/office/drawing/2014/main" id="{00000000-0008-0000-0500-00002C1C0000}"/>
            </a:ext>
          </a:extLst>
        </xdr:cNvPr>
        <xdr:cNvSpPr txBox="1">
          <a:spLocks noChangeArrowheads="1"/>
        </xdr:cNvSpPr>
      </xdr:nvSpPr>
      <xdr:spPr bwMode="auto">
        <a:xfrm>
          <a:off x="304800" y="619125"/>
          <a:ext cx="4524375" cy="26670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Spread Sheet Method</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Excel can be used to optimize and document engineering calculations.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Type in values for the </a:t>
          </a:r>
          <a:r>
            <a:rPr lang="en-US" sz="1000" b="1" i="0" u="none" strike="noStrike" baseline="0">
              <a:solidFill>
                <a:srgbClr val="FF0000"/>
              </a:solidFill>
              <a:latin typeface="Arial"/>
              <a:cs typeface="Arial"/>
            </a:rPr>
            <a:t>Input</a:t>
          </a:r>
          <a:r>
            <a:rPr lang="en-US" sz="1000" b="1" i="0" u="none" strike="noStrike" baseline="0">
              <a:solidFill>
                <a:srgbClr val="000000"/>
              </a:solidFill>
              <a:latin typeface="Arial"/>
              <a:cs typeface="Arial"/>
            </a:rPr>
            <a:t> data.</a:t>
          </a:r>
        </a:p>
        <a:p>
          <a:pPr algn="l" rtl="0">
            <a:defRPr sz="1000"/>
          </a:pPr>
          <a:r>
            <a:rPr lang="en-US" sz="1000" b="1" i="0" u="none" strike="noStrike" baseline="0">
              <a:solidFill>
                <a:srgbClr val="000000"/>
              </a:solidFill>
              <a:latin typeface="Arial"/>
              <a:cs typeface="Arial"/>
            </a:rPr>
            <a:t>2. Excel will make the </a:t>
          </a:r>
          <a:r>
            <a:rPr lang="en-US" sz="1000" b="1" i="0" u="none" strike="noStrike" baseline="0">
              <a:solidFill>
                <a:srgbClr val="FF0000"/>
              </a:solidFill>
              <a:latin typeface="Arial"/>
              <a:cs typeface="Arial"/>
            </a:rPr>
            <a:t>Calculations</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Excel's, GOAL SEEK</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a:t>
          </a:r>
          <a:r>
            <a:rPr lang="en-US" sz="1000" b="0" i="0" u="none" strike="noStrike" baseline="0">
              <a:solidFill>
                <a:srgbClr val="000000"/>
              </a:solidFill>
              <a:latin typeface="Arial"/>
              <a:cs typeface="Arial"/>
            </a:rPr>
            <a:t> Excel's, "Goal Seek" adjusts one input cell value to cause a different cell value containing a calculated formula to equal a new value typed in by you.</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a:t>
          </a:r>
          <a:r>
            <a:rPr lang="en-US" sz="1000" b="0" i="0" u="none" strike="noStrike" baseline="0">
              <a:solidFill>
                <a:srgbClr val="000000"/>
              </a:solidFill>
              <a:latin typeface="Arial"/>
              <a:cs typeface="Arial"/>
            </a:rPr>
            <a:t> When using Excel's Goal Seek, unprotect the spread sheet by selecting: </a:t>
          </a:r>
        </a:p>
        <a:p>
          <a:pPr algn="l" rtl="0">
            <a:defRPr sz="1000"/>
          </a:pPr>
          <a:r>
            <a:rPr lang="en-US" sz="1000" b="1" i="0" u="none" strike="noStrike" baseline="0">
              <a:solidFill>
                <a:srgbClr val="000000"/>
              </a:solidFill>
              <a:latin typeface="Arial"/>
              <a:cs typeface="Arial"/>
            </a:rPr>
            <a:t>Drop down menu: Tools &gt; Protection &gt; Unprotect Sheet &gt; OK.</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When Excel's Goal Seek is not needed, restore protection with:</a:t>
          </a:r>
        </a:p>
        <a:p>
          <a:pPr algn="l" rtl="0">
            <a:defRPr sz="1000"/>
          </a:pPr>
          <a:r>
            <a:rPr lang="en-US" sz="1000" b="1" i="0" u="none" strike="noStrike" baseline="0">
              <a:solidFill>
                <a:srgbClr val="000000"/>
              </a:solidFill>
              <a:latin typeface="Arial"/>
              <a:cs typeface="Arial"/>
            </a:rPr>
            <a:t>Drop down menu: Tools &gt; Protection &gt; Protect Sheet &gt; OK.</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4</xdr:col>
      <xdr:colOff>19050</xdr:colOff>
      <xdr:row>20</xdr:row>
      <xdr:rowOff>95250</xdr:rowOff>
    </xdr:from>
    <xdr:to>
      <xdr:col>6</xdr:col>
      <xdr:colOff>723900</xdr:colOff>
      <xdr:row>30</xdr:row>
      <xdr:rowOff>9525</xdr:rowOff>
    </xdr:to>
    <xdr:pic>
      <xdr:nvPicPr>
        <xdr:cNvPr id="7579" name="Picture 45" descr="FORCE-VECTORS">
          <a:extLst>
            <a:ext uri="{FF2B5EF4-FFF2-40B4-BE49-F238E27FC236}">
              <a16:creationId xmlns:a16="http://schemas.microsoft.com/office/drawing/2014/main" id="{00000000-0008-0000-0500-00009B1D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62250" y="3409950"/>
          <a:ext cx="20383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258</xdr:row>
      <xdr:rowOff>19050</xdr:rowOff>
    </xdr:from>
    <xdr:to>
      <xdr:col>7</xdr:col>
      <xdr:colOff>123825</xdr:colOff>
      <xdr:row>263</xdr:row>
      <xdr:rowOff>104775</xdr:rowOff>
    </xdr:to>
    <xdr:sp macro="" textlink="">
      <xdr:nvSpPr>
        <xdr:cNvPr id="7214" name="Text Box 46">
          <a:extLst>
            <a:ext uri="{FF2B5EF4-FFF2-40B4-BE49-F238E27FC236}">
              <a16:creationId xmlns:a16="http://schemas.microsoft.com/office/drawing/2014/main" id="{00000000-0008-0000-0500-00002E1C0000}"/>
            </a:ext>
          </a:extLst>
        </xdr:cNvPr>
        <xdr:cNvSpPr txBox="1">
          <a:spLocks noChangeArrowheads="1"/>
        </xdr:cNvSpPr>
      </xdr:nvSpPr>
      <xdr:spPr bwMode="auto">
        <a:xfrm>
          <a:off x="466725" y="42138600"/>
          <a:ext cx="4486275" cy="895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ANOVA: Two-Factor Without Replication</a:t>
          </a:r>
        </a:p>
        <a:p>
          <a:pPr algn="l" rtl="0">
            <a:defRPr sz="1000"/>
          </a:pPr>
          <a:r>
            <a:rPr lang="en-US" sz="1000" b="0" i="0" u="none" strike="noStrike" baseline="0">
              <a:solidFill>
                <a:srgbClr val="000000"/>
              </a:solidFill>
              <a:latin typeface="Arial"/>
              <a:cs typeface="Arial"/>
            </a:rPr>
            <a:t>The three designs in the table below have been copied right and have </a:t>
          </a:r>
        </a:p>
        <a:p>
          <a:pPr algn="l" rtl="0">
            <a:defRPr sz="1000"/>
          </a:pPr>
          <a:r>
            <a:rPr lang="en-US" sz="1000" b="0" i="0" u="none" strike="noStrike" baseline="0">
              <a:solidFill>
                <a:srgbClr val="000000"/>
              </a:solidFill>
              <a:latin typeface="Arial"/>
              <a:cs typeface="Arial"/>
            </a:rPr>
            <a:t>P-values: Rows = 0.186 and Columns = 0.0489. </a:t>
          </a:r>
        </a:p>
        <a:p>
          <a:pPr algn="l" rtl="0">
            <a:defRPr sz="1000"/>
          </a:pPr>
          <a:r>
            <a:rPr lang="en-US" sz="1000" b="0" i="0" u="none" strike="noStrike" baseline="0">
              <a:solidFill>
                <a:srgbClr val="000000"/>
              </a:solidFill>
              <a:latin typeface="Arial"/>
              <a:cs typeface="Arial"/>
            </a:rPr>
            <a:t>Overtype your problem values into the shaded columns and select: </a:t>
          </a:r>
        </a:p>
        <a:p>
          <a:pPr algn="l" rtl="0">
            <a:defRPr sz="1000"/>
          </a:pPr>
          <a:r>
            <a:rPr lang="en-US" sz="1000" b="1" i="0" u="none" strike="noStrike" baseline="0">
              <a:solidFill>
                <a:srgbClr val="000000"/>
              </a:solidFill>
              <a:latin typeface="Arial"/>
              <a:cs typeface="Arial"/>
            </a:rPr>
            <a:t>Tools</a:t>
          </a:r>
          <a:r>
            <a:rPr lang="en-US" sz="1000" b="0" i="0" u="none" strike="noStrike" baseline="0">
              <a:solidFill>
                <a:srgbClr val="000000"/>
              </a:solidFill>
              <a:latin typeface="Arial"/>
              <a:cs typeface="Arial"/>
            </a:rPr>
            <a:t> &gt; Data Analysis &gt; ANOVA 2-Factor without replication &gt; Select values.</a:t>
          </a:r>
        </a:p>
      </xdr:txBody>
    </xdr:sp>
    <xdr:clientData/>
  </xdr:twoCellAnchor>
  <xdr:twoCellAnchor>
    <xdr:from>
      <xdr:col>0</xdr:col>
      <xdr:colOff>457200</xdr:colOff>
      <xdr:row>513</xdr:row>
      <xdr:rowOff>28575</xdr:rowOff>
    </xdr:from>
    <xdr:to>
      <xdr:col>7</xdr:col>
      <xdr:colOff>0</xdr:colOff>
      <xdr:row>523</xdr:row>
      <xdr:rowOff>114300</xdr:rowOff>
    </xdr:to>
    <xdr:sp macro="" textlink="">
      <xdr:nvSpPr>
        <xdr:cNvPr id="7215" name="Text Box 47">
          <a:extLst>
            <a:ext uri="{FF2B5EF4-FFF2-40B4-BE49-F238E27FC236}">
              <a16:creationId xmlns:a16="http://schemas.microsoft.com/office/drawing/2014/main" id="{00000000-0008-0000-0500-00002F1C0000}"/>
            </a:ext>
          </a:extLst>
        </xdr:cNvPr>
        <xdr:cNvSpPr txBox="1">
          <a:spLocks noChangeArrowheads="1"/>
        </xdr:cNvSpPr>
      </xdr:nvSpPr>
      <xdr:spPr bwMode="auto">
        <a:xfrm>
          <a:off x="457200" y="83648550"/>
          <a:ext cx="4371975" cy="17049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Optimize With Goal Seek</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A1, A2, and A3 are three chemicals. B1, B2, and B3 are levels of temperature that influence fiber strength Y recorded in the green and yellow shaded cells, 15.00 … 16.00. Use the table below to determine the effects of the three factors An and three levels Bn with two replications on the response variable Y.</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Use Excel’s “Goal Seek” to determine the new response value replacing 15.00 in the green cell, D579 required to deduce the Interaction from </a:t>
          </a:r>
          <a:r>
            <a:rPr lang="en-US" sz="1000" b="1" i="0" u="none" strike="noStrike" baseline="0">
              <a:solidFill>
                <a:srgbClr val="000000"/>
              </a:solidFill>
              <a:latin typeface="Arial"/>
              <a:cs typeface="Arial"/>
            </a:rPr>
            <a:t>0.0587</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 0.0030</a:t>
          </a:r>
          <a:r>
            <a:rPr lang="en-US" sz="1000" b="0" i="0" u="none" strike="noStrike" baseline="0">
              <a:solidFill>
                <a:srgbClr val="000000"/>
              </a:solidFill>
              <a:latin typeface="Arial"/>
              <a:cs typeface="Arial"/>
            </a:rPr>
            <a:t>.</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625</xdr:row>
      <xdr:rowOff>28575</xdr:rowOff>
    </xdr:from>
    <xdr:to>
      <xdr:col>7</xdr:col>
      <xdr:colOff>9525</xdr:colOff>
      <xdr:row>633</xdr:row>
      <xdr:rowOff>133350</xdr:rowOff>
    </xdr:to>
    <xdr:sp macro="" textlink="">
      <xdr:nvSpPr>
        <xdr:cNvPr id="7217" name="Text Box 49">
          <a:extLst>
            <a:ext uri="{FF2B5EF4-FFF2-40B4-BE49-F238E27FC236}">
              <a16:creationId xmlns:a16="http://schemas.microsoft.com/office/drawing/2014/main" id="{00000000-0008-0000-0500-0000311C0000}"/>
            </a:ext>
          </a:extLst>
        </xdr:cNvPr>
        <xdr:cNvSpPr txBox="1">
          <a:spLocks noChangeArrowheads="1"/>
        </xdr:cNvSpPr>
      </xdr:nvSpPr>
      <xdr:spPr bwMode="auto">
        <a:xfrm>
          <a:off x="476250" y="102908100"/>
          <a:ext cx="4362450" cy="14001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Conclusions:</a:t>
          </a:r>
        </a:p>
        <a:p>
          <a:pPr algn="l" rtl="0">
            <a:defRPr sz="1000"/>
          </a:pPr>
          <a:r>
            <a:rPr lang="en-US" sz="1000" b="0" i="0" u="none" strike="noStrike" baseline="0">
              <a:solidFill>
                <a:srgbClr val="000000"/>
              </a:solidFill>
              <a:latin typeface="Arial"/>
              <a:cs typeface="Arial"/>
            </a:rPr>
            <a:t>1. If an </a:t>
          </a:r>
          <a:r>
            <a:rPr lang="en-US" sz="1000" b="1" i="0" u="none" strike="noStrike" baseline="0">
              <a:solidFill>
                <a:srgbClr val="000000"/>
              </a:solidFill>
              <a:latin typeface="Arial"/>
              <a:cs typeface="Arial"/>
            </a:rPr>
            <a:t>F</a:t>
          </a:r>
          <a:r>
            <a:rPr lang="en-US" sz="1000" b="0" i="0" u="none" strike="noStrike" baseline="0">
              <a:solidFill>
                <a:srgbClr val="000000"/>
              </a:solidFill>
              <a:latin typeface="Arial"/>
              <a:cs typeface="Arial"/>
            </a:rPr>
            <a:t> distribution probability </a:t>
          </a:r>
          <a:r>
            <a:rPr lang="en-US" sz="1000" b="1" i="0" u="none" strike="noStrike" baseline="0">
              <a:solidFill>
                <a:srgbClr val="000000"/>
              </a:solidFill>
              <a:latin typeface="Arial"/>
              <a:cs typeface="Arial"/>
            </a:rPr>
            <a:t>P</a:t>
          </a:r>
          <a:r>
            <a:rPr lang="en-US" sz="1000" b="0" i="0" u="none" strike="noStrike" baseline="0">
              <a:solidFill>
                <a:srgbClr val="000000"/>
              </a:solidFill>
              <a:latin typeface="Arial"/>
              <a:cs typeface="Arial"/>
            </a:rPr>
            <a:t> is less than 5% for factor A and level B therefore the null hypothesis is rejected. </a:t>
          </a:r>
        </a:p>
        <a:p>
          <a:pPr algn="l" rtl="0">
            <a:defRPr sz="1000"/>
          </a:pPr>
          <a:r>
            <a:rPr lang="en-US" sz="1000" b="0" i="0" u="none" strike="noStrike" baseline="0">
              <a:solidFill>
                <a:srgbClr val="000000"/>
              </a:solidFill>
              <a:latin typeface="Arial"/>
              <a:cs typeface="Arial"/>
            </a:rPr>
            <a:t>2. The original Math-1 data values above give probabilities: A = 0.0001, B = 0.0003, and Interaction = 0.0781 or 7.81% which is greater than 5% therefore the null hypothesis Ho is no interaction.</a:t>
          </a:r>
        </a:p>
        <a:p>
          <a:pPr algn="l" rtl="0">
            <a:defRPr sz="1000"/>
          </a:pPr>
          <a:r>
            <a:rPr lang="en-US" sz="1000" b="0" i="0" u="sng" strike="noStrike" baseline="0">
              <a:solidFill>
                <a:srgbClr val="000000"/>
              </a:solidFill>
              <a:latin typeface="Arial"/>
              <a:cs typeface="Arial"/>
            </a:rPr>
            <a:t>3. There is interaction because the plot lines below of response series-1, 2, and 3</a:t>
          </a:r>
          <a:r>
            <a:rPr lang="en-US" sz="1000" b="1" i="0" u="sng" strike="noStrike" baseline="0">
              <a:solidFill>
                <a:srgbClr val="000000"/>
              </a:solidFill>
              <a:latin typeface="Arial"/>
              <a:cs typeface="Arial"/>
            </a:rPr>
            <a:t> </a:t>
          </a:r>
          <a:r>
            <a:rPr lang="en-US" sz="1000" b="0" i="0" u="sng" strike="noStrike" baseline="0">
              <a:solidFill>
                <a:srgbClr val="000000"/>
              </a:solidFill>
              <a:latin typeface="Arial"/>
              <a:cs typeface="Arial"/>
            </a:rPr>
            <a:t>are not approximately parallel.</a:t>
          </a:r>
          <a:r>
            <a:rPr lang="en-US" sz="1000" b="0" i="0" u="none" strike="noStrike" baseline="0">
              <a:solidFill>
                <a:srgbClr val="000000"/>
              </a:solidFill>
              <a:latin typeface="Arial"/>
              <a:cs typeface="Arial"/>
            </a:rPr>
            <a:t> </a:t>
          </a:r>
        </a:p>
      </xdr:txBody>
    </xdr:sp>
    <xdr:clientData/>
  </xdr:twoCellAnchor>
  <xdr:twoCellAnchor>
    <xdr:from>
      <xdr:col>0</xdr:col>
      <xdr:colOff>447675</xdr:colOff>
      <xdr:row>617</xdr:row>
      <xdr:rowOff>38100</xdr:rowOff>
    </xdr:from>
    <xdr:to>
      <xdr:col>6</xdr:col>
      <xdr:colOff>733425</xdr:colOff>
      <xdr:row>618</xdr:row>
      <xdr:rowOff>133350</xdr:rowOff>
    </xdr:to>
    <xdr:sp macro="" textlink="">
      <xdr:nvSpPr>
        <xdr:cNvPr id="7218" name="Text Box 50">
          <a:extLst>
            <a:ext uri="{FF2B5EF4-FFF2-40B4-BE49-F238E27FC236}">
              <a16:creationId xmlns:a16="http://schemas.microsoft.com/office/drawing/2014/main" id="{00000000-0008-0000-0500-0000321C0000}"/>
            </a:ext>
          </a:extLst>
        </xdr:cNvPr>
        <xdr:cNvSpPr txBox="1">
          <a:spLocks noChangeArrowheads="1"/>
        </xdr:cNvSpPr>
      </xdr:nvSpPr>
      <xdr:spPr bwMode="auto">
        <a:xfrm>
          <a:off x="447675" y="101565075"/>
          <a:ext cx="4362450" cy="257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values for the table above are inserted into the table below.</a:t>
          </a:r>
        </a:p>
      </xdr:txBody>
    </xdr:sp>
    <xdr:clientData/>
  </xdr:twoCellAnchor>
  <xdr:twoCellAnchor>
    <xdr:from>
      <xdr:col>1</xdr:col>
      <xdr:colOff>9525</xdr:colOff>
      <xdr:row>533</xdr:row>
      <xdr:rowOff>47625</xdr:rowOff>
    </xdr:from>
    <xdr:to>
      <xdr:col>7</xdr:col>
      <xdr:colOff>9525</xdr:colOff>
      <xdr:row>543</xdr:row>
      <xdr:rowOff>142875</xdr:rowOff>
    </xdr:to>
    <xdr:sp macro="" textlink="">
      <xdr:nvSpPr>
        <xdr:cNvPr id="7219" name="Text Box 51">
          <a:extLst>
            <a:ext uri="{FF2B5EF4-FFF2-40B4-BE49-F238E27FC236}">
              <a16:creationId xmlns:a16="http://schemas.microsoft.com/office/drawing/2014/main" id="{00000000-0008-0000-0500-0000331C0000}"/>
            </a:ext>
          </a:extLst>
        </xdr:cNvPr>
        <xdr:cNvSpPr txBox="1">
          <a:spLocks noChangeArrowheads="1"/>
        </xdr:cNvSpPr>
      </xdr:nvSpPr>
      <xdr:spPr bwMode="auto">
        <a:xfrm>
          <a:off x="476250" y="87020400"/>
          <a:ext cx="4362450" cy="17240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Goal Seek Method</a:t>
          </a:r>
        </a:p>
        <a:p>
          <a:pPr algn="l" rtl="0">
            <a:defRPr sz="1000"/>
          </a:pPr>
          <a:r>
            <a:rPr lang="en-US" sz="1000" b="1" i="0" u="none" strike="noStrike" baseline="0">
              <a:solidFill>
                <a:srgbClr val="000000"/>
              </a:solidFill>
              <a:latin typeface="Arial"/>
              <a:cs typeface="Arial"/>
            </a:rPr>
            <a:t>1. Pick the Interaction probability cell H624 = 0.0781 (blue).</a:t>
          </a:r>
        </a:p>
        <a:p>
          <a:pPr algn="l" rtl="0">
            <a:defRPr sz="1000"/>
          </a:pPr>
          <a:r>
            <a:rPr lang="en-US" sz="1000" b="1" i="0" u="none" strike="noStrike" baseline="0">
              <a:solidFill>
                <a:srgbClr val="000000"/>
              </a:solidFill>
              <a:latin typeface="Arial"/>
              <a:cs typeface="Arial"/>
            </a:rPr>
            <a:t>2. Select: Tools &gt; Goal Seek &gt; To value &gt; [ 0.050 ]</a:t>
          </a:r>
        </a:p>
        <a:p>
          <a:pPr algn="l" rtl="0">
            <a:defRPr sz="1000"/>
          </a:pPr>
          <a:r>
            <a:rPr lang="en-US" sz="1000" b="1" i="0" u="none" strike="noStrike" baseline="0">
              <a:solidFill>
                <a:srgbClr val="000000"/>
              </a:solidFill>
              <a:latin typeface="Arial"/>
              <a:cs typeface="Arial"/>
            </a:rPr>
            <a:t>3. By changing &gt; Pick the Response cell D529 above (top green cell)</a:t>
          </a:r>
        </a:p>
        <a:p>
          <a:pPr algn="l" rtl="0">
            <a:defRPr sz="1000"/>
          </a:pPr>
          <a:r>
            <a:rPr lang="en-US" sz="1000" b="1" i="0" u="none" strike="noStrike" baseline="0">
              <a:solidFill>
                <a:srgbClr val="000000"/>
              </a:solidFill>
              <a:latin typeface="Arial"/>
              <a:cs typeface="Arial"/>
            </a:rPr>
            <a:t>4. OK</a:t>
          </a:r>
        </a:p>
        <a:p>
          <a:pPr algn="l" rtl="0">
            <a:defRPr sz="1000"/>
          </a:pPr>
          <a:r>
            <a:rPr lang="en-US" sz="1000" b="1" i="0" u="none" strike="noStrike" baseline="0">
              <a:solidFill>
                <a:srgbClr val="000000"/>
              </a:solidFill>
              <a:latin typeface="Arial"/>
              <a:cs typeface="Arial"/>
            </a:rPr>
            <a:t>5. The process response cell D529 above (top green) has changed to 15.57 and the Interaction probability cell H624 is now 0.0050 (green cell).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Scroll down to the, "Conclusions" below.</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1</xdr:col>
      <xdr:colOff>0</xdr:colOff>
      <xdr:row>235</xdr:row>
      <xdr:rowOff>47625</xdr:rowOff>
    </xdr:from>
    <xdr:to>
      <xdr:col>7</xdr:col>
      <xdr:colOff>142875</xdr:colOff>
      <xdr:row>252</xdr:row>
      <xdr:rowOff>104775</xdr:rowOff>
    </xdr:to>
    <xdr:pic>
      <xdr:nvPicPr>
        <xdr:cNvPr id="7585" name="Picture 53" descr="AUTO-SUM-MENU-2">
          <a:extLst>
            <a:ext uri="{FF2B5EF4-FFF2-40B4-BE49-F238E27FC236}">
              <a16:creationId xmlns:a16="http://schemas.microsoft.com/office/drawing/2014/main" id="{00000000-0008-0000-0500-0000A11D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6725" y="38442900"/>
          <a:ext cx="45053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9525</xdr:colOff>
      <xdr:row>320</xdr:row>
      <xdr:rowOff>38100</xdr:rowOff>
    </xdr:from>
    <xdr:to>
      <xdr:col>12</xdr:col>
      <xdr:colOff>123825</xdr:colOff>
      <xdr:row>326</xdr:row>
      <xdr:rowOff>9525</xdr:rowOff>
    </xdr:to>
    <xdr:sp macro="" textlink="">
      <xdr:nvSpPr>
        <xdr:cNvPr id="7222" name="Text Box 54">
          <a:extLst>
            <a:ext uri="{FF2B5EF4-FFF2-40B4-BE49-F238E27FC236}">
              <a16:creationId xmlns:a16="http://schemas.microsoft.com/office/drawing/2014/main" id="{00000000-0008-0000-0500-0000361C0000}"/>
            </a:ext>
          </a:extLst>
        </xdr:cNvPr>
        <xdr:cNvSpPr txBox="1">
          <a:spLocks noChangeArrowheads="1"/>
        </xdr:cNvSpPr>
      </xdr:nvSpPr>
      <xdr:spPr bwMode="auto">
        <a:xfrm>
          <a:off x="6496050" y="52349400"/>
          <a:ext cx="2257425" cy="9429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Plotting A New Graph</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Overtype the data values from your experiment into the shaded area above.</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2. Drag your graph into the area below.</a:t>
          </a:r>
        </a:p>
      </xdr:txBody>
    </xdr:sp>
    <xdr:clientData/>
  </xdr:twoCellAnchor>
  <xdr:twoCellAnchor>
    <xdr:from>
      <xdr:col>9</xdr:col>
      <xdr:colOff>0</xdr:colOff>
      <xdr:row>473</xdr:row>
      <xdr:rowOff>19050</xdr:rowOff>
    </xdr:from>
    <xdr:to>
      <xdr:col>12</xdr:col>
      <xdr:colOff>114300</xdr:colOff>
      <xdr:row>478</xdr:row>
      <xdr:rowOff>152400</xdr:rowOff>
    </xdr:to>
    <xdr:sp macro="" textlink="">
      <xdr:nvSpPr>
        <xdr:cNvPr id="7224" name="Text Box 56">
          <a:extLst>
            <a:ext uri="{FF2B5EF4-FFF2-40B4-BE49-F238E27FC236}">
              <a16:creationId xmlns:a16="http://schemas.microsoft.com/office/drawing/2014/main" id="{00000000-0008-0000-0500-0000381C0000}"/>
            </a:ext>
          </a:extLst>
        </xdr:cNvPr>
        <xdr:cNvSpPr txBox="1">
          <a:spLocks noChangeArrowheads="1"/>
        </xdr:cNvSpPr>
      </xdr:nvSpPr>
      <xdr:spPr bwMode="auto">
        <a:xfrm>
          <a:off x="6486525" y="77162025"/>
          <a:ext cx="2257425" cy="9429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Plotting A New Graph</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Overtype the data values from your experiment into the shaded area above.</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2. Drag your graph into the area below.</a:t>
          </a:r>
        </a:p>
      </xdr:txBody>
    </xdr:sp>
    <xdr:clientData/>
  </xdr:twoCellAnchor>
  <xdr:twoCellAnchor>
    <xdr:from>
      <xdr:col>1</xdr:col>
      <xdr:colOff>19050</xdr:colOff>
      <xdr:row>640</xdr:row>
      <xdr:rowOff>38100</xdr:rowOff>
    </xdr:from>
    <xdr:to>
      <xdr:col>7</xdr:col>
      <xdr:colOff>0</xdr:colOff>
      <xdr:row>655</xdr:row>
      <xdr:rowOff>133350</xdr:rowOff>
    </xdr:to>
    <xdr:graphicFrame macro="">
      <xdr:nvGraphicFramePr>
        <xdr:cNvPr id="7588" name="Chart 58">
          <a:extLst>
            <a:ext uri="{FF2B5EF4-FFF2-40B4-BE49-F238E27FC236}">
              <a16:creationId xmlns:a16="http://schemas.microsoft.com/office/drawing/2014/main" id="{00000000-0008-0000-0500-0000A4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669</xdr:row>
      <xdr:rowOff>114300</xdr:rowOff>
    </xdr:from>
    <xdr:to>
      <xdr:col>7</xdr:col>
      <xdr:colOff>0</xdr:colOff>
      <xdr:row>685</xdr:row>
      <xdr:rowOff>104775</xdr:rowOff>
    </xdr:to>
    <xdr:sp macro="" textlink="">
      <xdr:nvSpPr>
        <xdr:cNvPr id="7227" name="Text Box 59">
          <a:extLst>
            <a:ext uri="{FF2B5EF4-FFF2-40B4-BE49-F238E27FC236}">
              <a16:creationId xmlns:a16="http://schemas.microsoft.com/office/drawing/2014/main" id="{00000000-0008-0000-0500-00003B1C0000}"/>
            </a:ext>
          </a:extLst>
        </xdr:cNvPr>
        <xdr:cNvSpPr txBox="1">
          <a:spLocks noChangeArrowheads="1"/>
        </xdr:cNvSpPr>
      </xdr:nvSpPr>
      <xdr:spPr bwMode="auto">
        <a:xfrm>
          <a:off x="485775" y="110223300"/>
          <a:ext cx="4343400" cy="25812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Interaction Elimination?</a:t>
          </a:r>
        </a:p>
        <a:p>
          <a:pPr algn="l" rtl="0">
            <a:defRPr sz="1000"/>
          </a:pPr>
          <a:r>
            <a:rPr lang="en-US" sz="1000" b="0" i="0" u="none" strike="noStrike" baseline="0">
              <a:solidFill>
                <a:srgbClr val="000000"/>
              </a:solidFill>
              <a:latin typeface="Arial"/>
              <a:cs typeface="Arial"/>
            </a:rPr>
            <a:t>1. The original experiment above had interaction when the Factor A1 / Level B1 responses were: 15.00 and 22.00, green cells above.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If the process controls were modified so that the, Factor A1 / Level B1 responses changed to, 12.00 and 12.00 as in the green cells above and Factor A2 / Level B2 and Factor A3 / Level B3 combinations did not change very much, the interaction would be eliminated. See the approximately parallel lines in the, "Interaction Plot"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However the process controls that modified the Factor A1 / Level B1 combination would also effect the: Factor A2 / Level B2 and Factor A3 / Level B3 combinations.</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4. The B2 and B3 Levels can now be adjusted while keeping the </a:t>
          </a:r>
        </a:p>
      </xdr:txBody>
    </xdr:sp>
    <xdr:clientData/>
  </xdr:twoCellAnchor>
  <xdr:twoCellAnchor>
    <xdr:from>
      <xdr:col>1</xdr:col>
      <xdr:colOff>28575</xdr:colOff>
      <xdr:row>710</xdr:row>
      <xdr:rowOff>19050</xdr:rowOff>
    </xdr:from>
    <xdr:to>
      <xdr:col>7</xdr:col>
      <xdr:colOff>0</xdr:colOff>
      <xdr:row>726</xdr:row>
      <xdr:rowOff>9525</xdr:rowOff>
    </xdr:to>
    <xdr:graphicFrame macro="">
      <xdr:nvGraphicFramePr>
        <xdr:cNvPr id="7590" name="Chart 62">
          <a:extLst>
            <a:ext uri="{FF2B5EF4-FFF2-40B4-BE49-F238E27FC236}">
              <a16:creationId xmlns:a16="http://schemas.microsoft.com/office/drawing/2014/main" id="{00000000-0008-0000-0500-0000A6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9525</xdr:colOff>
      <xdr:row>727</xdr:row>
      <xdr:rowOff>95250</xdr:rowOff>
    </xdr:from>
    <xdr:to>
      <xdr:col>6</xdr:col>
      <xdr:colOff>742950</xdr:colOff>
      <xdr:row>741</xdr:row>
      <xdr:rowOff>114300</xdr:rowOff>
    </xdr:to>
    <xdr:sp macro="" textlink="">
      <xdr:nvSpPr>
        <xdr:cNvPr id="7231" name="Text Box 63">
          <a:extLst>
            <a:ext uri="{FF2B5EF4-FFF2-40B4-BE49-F238E27FC236}">
              <a16:creationId xmlns:a16="http://schemas.microsoft.com/office/drawing/2014/main" id="{00000000-0008-0000-0500-00003F1C0000}"/>
            </a:ext>
          </a:extLst>
        </xdr:cNvPr>
        <xdr:cNvSpPr txBox="1">
          <a:spLocks noChangeArrowheads="1"/>
        </xdr:cNvSpPr>
      </xdr:nvSpPr>
      <xdr:spPr bwMode="auto">
        <a:xfrm>
          <a:off x="476250" y="119729250"/>
          <a:ext cx="4343400" cy="2286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Factor A1 / Level B1 combination constant.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After several iterations much time and expense the above process plot lines were approximately parallel and interaction was eliminated.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DISCLAMER: "This spreadsheet is provided for illustrative teaching purpose only, and is not intended for use in any specific project. Anyone making use of the information contained in this spreadsheet does so at his/her own risk and assumes any and all resulting liability arising therefrom."</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This is the end of this worksheet.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4"/>
  <sheetViews>
    <sheetView tabSelected="1" workbookViewId="0">
      <selection activeCell="I2" sqref="I2"/>
    </sheetView>
  </sheetViews>
  <sheetFormatPr defaultRowHeight="12.5" x14ac:dyDescent="0.25"/>
  <cols>
    <col min="2" max="2" width="14.26953125" customWidth="1"/>
    <col min="3" max="3" width="9.54296875" customWidth="1"/>
    <col min="4" max="4" width="12.26953125" customWidth="1"/>
    <col min="5" max="5" width="11.54296875" customWidth="1"/>
    <col min="6" max="6" width="9.81640625" customWidth="1"/>
    <col min="10" max="10" width="7" customWidth="1"/>
    <col min="11" max="11" width="11.453125" customWidth="1"/>
    <col min="12" max="12" width="11.1796875" customWidth="1"/>
    <col min="13" max="13" width="10.54296875" customWidth="1"/>
    <col min="14" max="14" width="5.54296875" customWidth="1"/>
  </cols>
  <sheetData>
    <row r="1" spans="1:17" ht="15.5" x14ac:dyDescent="0.35">
      <c r="A1" s="1" t="s">
        <v>360</v>
      </c>
      <c r="I1" s="2"/>
      <c r="J1" s="2"/>
      <c r="K1" s="2"/>
      <c r="L1" s="2"/>
      <c r="M1" s="2"/>
      <c r="N1" s="2"/>
      <c r="O1" s="2"/>
      <c r="P1" s="2"/>
      <c r="Q1" s="2"/>
    </row>
    <row r="2" spans="1:17" ht="13" x14ac:dyDescent="0.3">
      <c r="B2" s="3" t="s">
        <v>0</v>
      </c>
      <c r="I2" s="2"/>
      <c r="J2" s="2"/>
      <c r="K2" s="2"/>
      <c r="L2" s="2"/>
      <c r="M2" s="2"/>
      <c r="N2" s="2"/>
      <c r="O2" s="2"/>
      <c r="P2" s="2"/>
      <c r="Q2" s="2"/>
    </row>
    <row r="3" spans="1:17" ht="15.5" x14ac:dyDescent="0.35">
      <c r="B3" s="1" t="s">
        <v>359</v>
      </c>
      <c r="I3" s="2"/>
      <c r="J3" s="2"/>
      <c r="K3" s="2"/>
      <c r="L3" s="2"/>
      <c r="M3" s="2"/>
      <c r="N3" s="2"/>
      <c r="O3" s="2"/>
      <c r="P3" s="2"/>
      <c r="Q3" s="2"/>
    </row>
    <row r="4" spans="1:17" x14ac:dyDescent="0.25">
      <c r="I4" s="2"/>
      <c r="J4" s="2"/>
      <c r="K4" s="2"/>
      <c r="L4" s="2"/>
      <c r="M4" s="2"/>
      <c r="N4" s="2"/>
      <c r="O4" s="2"/>
      <c r="P4" s="2"/>
      <c r="Q4" s="2"/>
    </row>
    <row r="5" spans="1:17" ht="15.5" x14ac:dyDescent="0.35">
      <c r="B5" s="1" t="s">
        <v>358</v>
      </c>
      <c r="I5" s="2"/>
      <c r="J5" s="2"/>
      <c r="K5" s="2"/>
      <c r="L5" s="2"/>
      <c r="M5" s="2"/>
      <c r="N5" s="2"/>
      <c r="O5" s="2"/>
      <c r="P5" s="2"/>
      <c r="Q5" s="2"/>
    </row>
    <row r="6" spans="1:17" x14ac:dyDescent="0.25">
      <c r="I6" s="2"/>
      <c r="J6" s="2"/>
      <c r="K6" s="2"/>
      <c r="L6" s="2"/>
      <c r="M6" s="2"/>
      <c r="N6" s="2"/>
      <c r="O6" s="2"/>
      <c r="P6" s="2"/>
      <c r="Q6" s="2"/>
    </row>
    <row r="7" spans="1:17" x14ac:dyDescent="0.25">
      <c r="I7" s="2"/>
      <c r="J7" s="2"/>
      <c r="K7" s="2"/>
      <c r="L7" s="2"/>
      <c r="M7" s="2"/>
      <c r="N7" s="2"/>
      <c r="O7" s="2"/>
      <c r="P7" s="2"/>
      <c r="Q7" s="2"/>
    </row>
    <row r="8" spans="1:17" x14ac:dyDescent="0.25">
      <c r="I8" s="2"/>
      <c r="J8" s="2"/>
      <c r="K8" s="2"/>
      <c r="L8" s="2"/>
      <c r="M8" s="2"/>
      <c r="N8" s="2"/>
      <c r="O8" s="2"/>
      <c r="P8" s="2"/>
      <c r="Q8" s="2"/>
    </row>
    <row r="9" spans="1:17" x14ac:dyDescent="0.25">
      <c r="I9" s="2"/>
      <c r="J9" s="2"/>
      <c r="K9" s="2"/>
      <c r="L9" s="2"/>
      <c r="M9" s="2"/>
      <c r="N9" s="2"/>
      <c r="O9" s="2"/>
      <c r="P9" s="2"/>
      <c r="Q9" s="2"/>
    </row>
    <row r="10" spans="1:17" x14ac:dyDescent="0.25">
      <c r="I10" s="2"/>
      <c r="J10" s="2"/>
      <c r="K10" s="2"/>
      <c r="L10" s="2"/>
      <c r="M10" s="2"/>
      <c r="N10" s="2"/>
      <c r="O10" s="2"/>
      <c r="P10" s="2"/>
      <c r="Q10" s="2"/>
    </row>
    <row r="11" spans="1:17" x14ac:dyDescent="0.25">
      <c r="I11" s="2"/>
      <c r="J11" s="2"/>
      <c r="K11" s="2"/>
      <c r="L11" s="2"/>
      <c r="M11" s="2"/>
      <c r="N11" s="2"/>
      <c r="O11" s="2"/>
      <c r="P11" s="2"/>
      <c r="Q11" s="2"/>
    </row>
    <row r="12" spans="1:17" x14ac:dyDescent="0.25">
      <c r="I12" s="2"/>
      <c r="J12" s="2"/>
      <c r="K12" s="2"/>
      <c r="L12" s="2"/>
      <c r="M12" s="2"/>
      <c r="N12" s="2"/>
      <c r="O12" s="2"/>
      <c r="P12" s="2"/>
      <c r="Q12" s="2"/>
    </row>
    <row r="13" spans="1:17" x14ac:dyDescent="0.25">
      <c r="I13" s="2"/>
      <c r="J13" s="2"/>
      <c r="K13" s="2"/>
      <c r="L13" s="2"/>
      <c r="M13" s="2"/>
      <c r="N13" s="2"/>
      <c r="O13" s="2"/>
      <c r="P13" s="2"/>
      <c r="Q13" s="2"/>
    </row>
    <row r="14" spans="1:17" x14ac:dyDescent="0.25">
      <c r="I14" s="2"/>
      <c r="J14" s="2"/>
      <c r="K14" s="2"/>
      <c r="L14" s="2"/>
      <c r="M14" s="2"/>
      <c r="N14" s="2"/>
      <c r="O14" s="2"/>
      <c r="P14" s="2"/>
      <c r="Q14" s="2"/>
    </row>
    <row r="15" spans="1:17" x14ac:dyDescent="0.25">
      <c r="I15" s="2"/>
      <c r="J15" s="2"/>
      <c r="K15" s="2"/>
      <c r="L15" s="2"/>
      <c r="M15" s="2"/>
      <c r="N15" s="2"/>
      <c r="O15" s="2"/>
      <c r="P15" s="2"/>
      <c r="Q15" s="2"/>
    </row>
    <row r="16" spans="1:17" x14ac:dyDescent="0.25">
      <c r="I16" s="2"/>
      <c r="J16" s="333"/>
      <c r="K16" s="2"/>
      <c r="L16" s="2"/>
      <c r="M16" s="2"/>
      <c r="N16" s="2"/>
      <c r="O16" s="2"/>
      <c r="P16" s="2"/>
      <c r="Q16" s="2"/>
    </row>
    <row r="17" spans="9:17" x14ac:dyDescent="0.25">
      <c r="I17" s="2"/>
      <c r="J17" s="2"/>
      <c r="K17" s="2"/>
      <c r="L17" s="2"/>
      <c r="M17" s="2"/>
      <c r="N17" s="2"/>
      <c r="O17" s="2"/>
      <c r="P17" s="2"/>
      <c r="Q17" s="2"/>
    </row>
    <row r="18" spans="9:17" x14ac:dyDescent="0.25">
      <c r="I18" s="2"/>
      <c r="J18" s="2"/>
      <c r="K18" s="2"/>
      <c r="L18" s="2"/>
      <c r="M18" s="2"/>
      <c r="N18" s="2"/>
      <c r="O18" s="2"/>
      <c r="P18" s="2"/>
      <c r="Q18" s="2"/>
    </row>
    <row r="19" spans="9:17" x14ac:dyDescent="0.25">
      <c r="I19" s="2"/>
      <c r="J19" s="2"/>
      <c r="K19" s="2"/>
      <c r="L19" s="2"/>
      <c r="M19" s="2"/>
      <c r="N19" s="2"/>
      <c r="O19" s="2"/>
      <c r="P19" s="2"/>
      <c r="Q19" s="2"/>
    </row>
    <row r="20" spans="9:17" x14ac:dyDescent="0.25">
      <c r="I20" s="2"/>
      <c r="J20" s="2" t="s">
        <v>1</v>
      </c>
      <c r="K20" s="2"/>
      <c r="L20" s="2"/>
      <c r="M20" s="2"/>
      <c r="N20" s="2"/>
      <c r="O20" s="2"/>
      <c r="P20" s="2"/>
      <c r="Q20" s="2"/>
    </row>
    <row r="21" spans="9:17" x14ac:dyDescent="0.25">
      <c r="I21" s="2"/>
      <c r="J21" s="2"/>
      <c r="K21" s="2"/>
      <c r="L21" s="2"/>
      <c r="M21" s="2"/>
      <c r="N21" s="2"/>
      <c r="O21" s="2"/>
      <c r="P21" s="2"/>
      <c r="Q21" s="2"/>
    </row>
    <row r="22" spans="9:17" x14ac:dyDescent="0.25">
      <c r="I22" s="2"/>
      <c r="J22" s="2"/>
      <c r="K22" s="2"/>
      <c r="L22" s="2"/>
      <c r="M22" s="2"/>
      <c r="N22" s="2"/>
      <c r="O22" s="2"/>
      <c r="P22" s="2"/>
      <c r="Q22" s="2"/>
    </row>
    <row r="23" spans="9:17" x14ac:dyDescent="0.25">
      <c r="I23" s="2"/>
      <c r="J23" s="2"/>
      <c r="K23" s="2"/>
      <c r="L23" s="2"/>
      <c r="M23" s="2"/>
      <c r="N23" s="2"/>
      <c r="O23" s="2"/>
      <c r="P23" s="2"/>
      <c r="Q23" s="2"/>
    </row>
    <row r="24" spans="9:17" x14ac:dyDescent="0.25">
      <c r="I24" s="2"/>
      <c r="J24" s="2"/>
      <c r="K24" s="2"/>
      <c r="L24" s="2"/>
      <c r="M24" s="2"/>
      <c r="N24" s="2"/>
      <c r="O24" s="2"/>
      <c r="P24" s="2"/>
      <c r="Q24" s="2"/>
    </row>
    <row r="25" spans="9:17" x14ac:dyDescent="0.25">
      <c r="I25" s="2"/>
      <c r="J25" s="2"/>
      <c r="K25" s="2"/>
      <c r="L25" s="2"/>
      <c r="M25" s="2"/>
      <c r="N25" s="2"/>
      <c r="O25" s="2"/>
      <c r="P25" s="2"/>
      <c r="Q25" s="2"/>
    </row>
    <row r="26" spans="9:17" x14ac:dyDescent="0.25">
      <c r="I26" s="2"/>
      <c r="J26" s="2"/>
      <c r="K26" s="2"/>
      <c r="L26" s="2"/>
      <c r="M26" s="2"/>
      <c r="N26" s="2"/>
      <c r="O26" s="2"/>
      <c r="P26" s="2"/>
      <c r="Q26" s="2"/>
    </row>
    <row r="27" spans="9:17" x14ac:dyDescent="0.25">
      <c r="I27" s="2"/>
      <c r="J27" s="2"/>
      <c r="K27" s="2"/>
      <c r="L27" s="2"/>
      <c r="M27" s="2"/>
      <c r="N27" s="2"/>
      <c r="O27" s="2"/>
      <c r="P27" s="2"/>
      <c r="Q27" s="2"/>
    </row>
    <row r="28" spans="9:17" x14ac:dyDescent="0.25">
      <c r="I28" s="2"/>
      <c r="J28" s="2"/>
      <c r="K28" s="2"/>
      <c r="L28" s="2"/>
      <c r="M28" s="2"/>
      <c r="N28" s="2"/>
      <c r="O28" s="2"/>
      <c r="P28" s="2"/>
      <c r="Q28" s="2"/>
    </row>
    <row r="29" spans="9:17" x14ac:dyDescent="0.25">
      <c r="I29" s="2"/>
      <c r="J29" s="2"/>
      <c r="K29" s="2"/>
      <c r="L29" s="2"/>
      <c r="M29" s="2"/>
      <c r="N29" s="2"/>
      <c r="O29" s="2"/>
      <c r="P29" s="2"/>
      <c r="Q29" s="2"/>
    </row>
    <row r="30" spans="9:17" x14ac:dyDescent="0.25">
      <c r="I30" s="2"/>
      <c r="J30" s="2"/>
      <c r="K30" s="2"/>
      <c r="L30" s="2"/>
      <c r="M30" s="2"/>
      <c r="N30" s="2"/>
      <c r="O30" s="2"/>
      <c r="P30" s="2"/>
      <c r="Q30" s="2"/>
    </row>
    <row r="31" spans="9:17" x14ac:dyDescent="0.25">
      <c r="I31" s="2"/>
      <c r="J31" s="2"/>
      <c r="K31" s="2"/>
      <c r="L31" s="2"/>
      <c r="M31" s="2"/>
      <c r="N31" s="2"/>
      <c r="O31" s="2"/>
      <c r="P31" s="2"/>
      <c r="Q31" s="2"/>
    </row>
    <row r="32" spans="9:17" x14ac:dyDescent="0.25">
      <c r="I32" s="333"/>
      <c r="J32" s="2"/>
      <c r="K32" s="2"/>
      <c r="L32" s="2"/>
      <c r="M32" s="2"/>
      <c r="N32" s="2"/>
      <c r="O32" s="2"/>
      <c r="P32" s="2"/>
      <c r="Q32" s="2"/>
    </row>
    <row r="33" spans="9:17" x14ac:dyDescent="0.25">
      <c r="I33" s="2"/>
      <c r="J33" s="2"/>
      <c r="K33" s="2"/>
      <c r="L33" s="2"/>
      <c r="M33" s="2"/>
      <c r="N33" s="2"/>
      <c r="O33" s="2"/>
      <c r="P33" s="2"/>
      <c r="Q33" s="2"/>
    </row>
    <row r="34" spans="9:17" x14ac:dyDescent="0.25">
      <c r="I34" s="2"/>
      <c r="J34" s="2"/>
      <c r="K34" s="2"/>
      <c r="L34" s="2"/>
      <c r="M34" s="2"/>
      <c r="N34" s="2"/>
      <c r="O34" s="2"/>
      <c r="P34" s="2"/>
      <c r="Q34" s="2"/>
    </row>
    <row r="35" spans="9:17" x14ac:dyDescent="0.25">
      <c r="I35" s="2"/>
      <c r="J35" s="2"/>
      <c r="K35" s="2"/>
      <c r="L35" s="2"/>
      <c r="M35" s="2"/>
      <c r="N35" s="2"/>
      <c r="O35" s="2"/>
      <c r="P35" s="2"/>
      <c r="Q35" s="2"/>
    </row>
    <row r="36" spans="9:17" x14ac:dyDescent="0.25">
      <c r="I36" s="2"/>
      <c r="J36" s="2"/>
      <c r="K36" s="2"/>
      <c r="L36" s="2"/>
      <c r="M36" s="2"/>
      <c r="N36" s="2"/>
      <c r="O36" s="2"/>
      <c r="P36" s="2"/>
      <c r="Q36" s="2"/>
    </row>
    <row r="37" spans="9:17" x14ac:dyDescent="0.25">
      <c r="I37" s="2"/>
      <c r="J37" s="2"/>
      <c r="K37" s="2"/>
      <c r="L37" s="2"/>
      <c r="M37" s="2"/>
      <c r="N37" s="2"/>
      <c r="O37" s="2"/>
      <c r="P37" s="2"/>
      <c r="Q37" s="2"/>
    </row>
    <row r="38" spans="9:17" ht="18.75" customHeight="1" x14ac:dyDescent="0.25">
      <c r="I38" s="2"/>
      <c r="J38" s="2"/>
      <c r="K38" s="2"/>
      <c r="L38" s="2"/>
      <c r="M38" s="2"/>
      <c r="N38" s="2"/>
      <c r="O38" s="2"/>
      <c r="P38" s="2"/>
      <c r="Q38" s="2"/>
    </row>
    <row r="39" spans="9:17" ht="15" customHeight="1" x14ac:dyDescent="0.25">
      <c r="I39" s="2"/>
      <c r="J39" s="2"/>
      <c r="K39" s="2"/>
      <c r="L39" s="2"/>
      <c r="M39" s="2"/>
      <c r="N39" s="2"/>
      <c r="O39" s="2"/>
      <c r="P39" s="2"/>
      <c r="Q39" s="2"/>
    </row>
    <row r="40" spans="9:17" ht="18.75" customHeight="1" x14ac:dyDescent="0.25">
      <c r="I40" s="2"/>
      <c r="J40" s="2"/>
      <c r="K40" s="2"/>
      <c r="L40" s="2"/>
      <c r="M40" s="2"/>
      <c r="N40" s="2"/>
      <c r="O40" s="2"/>
      <c r="P40" s="2"/>
      <c r="Q40" s="2"/>
    </row>
    <row r="41" spans="9:17" x14ac:dyDescent="0.25">
      <c r="I41" s="2"/>
      <c r="J41" s="2"/>
      <c r="K41" s="2"/>
      <c r="L41" s="2"/>
      <c r="M41" s="2"/>
      <c r="N41" s="2"/>
      <c r="O41" s="2"/>
      <c r="P41" s="2"/>
      <c r="Q41" s="2"/>
    </row>
    <row r="42" spans="9:17" x14ac:dyDescent="0.25">
      <c r="I42" s="2"/>
      <c r="J42" s="2"/>
      <c r="K42" s="2"/>
      <c r="L42" s="2"/>
      <c r="M42" s="2"/>
      <c r="N42" s="2"/>
      <c r="O42" s="2"/>
      <c r="P42" s="2"/>
      <c r="Q42" s="2"/>
    </row>
    <row r="43" spans="9:17" x14ac:dyDescent="0.25">
      <c r="I43" s="2"/>
      <c r="J43" s="2"/>
      <c r="K43" s="2"/>
      <c r="L43" s="2"/>
      <c r="M43" s="2"/>
      <c r="N43" s="2"/>
      <c r="O43" s="2"/>
      <c r="P43" s="2"/>
      <c r="Q43" s="2"/>
    </row>
    <row r="44" spans="9:17" x14ac:dyDescent="0.25">
      <c r="I44" s="2"/>
      <c r="J44" s="2"/>
      <c r="K44" s="2"/>
      <c r="L44" s="2"/>
      <c r="M44" s="2"/>
      <c r="N44" s="2"/>
      <c r="O44" s="2"/>
      <c r="P44" s="2"/>
      <c r="Q44" s="2"/>
    </row>
    <row r="45" spans="9:17" x14ac:dyDescent="0.25">
      <c r="I45" s="2"/>
      <c r="J45" s="2"/>
      <c r="K45" s="2"/>
      <c r="L45" s="2"/>
      <c r="M45" s="2"/>
      <c r="N45" s="2"/>
      <c r="O45" s="2"/>
      <c r="P45" s="2"/>
      <c r="Q45" s="2"/>
    </row>
    <row r="46" spans="9:17" x14ac:dyDescent="0.25">
      <c r="I46" s="2"/>
      <c r="J46" s="2"/>
      <c r="K46" s="2"/>
      <c r="L46" s="2"/>
      <c r="M46" s="2"/>
      <c r="N46" s="2"/>
      <c r="O46" s="2"/>
      <c r="P46" s="2"/>
      <c r="Q46" s="2"/>
    </row>
    <row r="47" spans="9:17" x14ac:dyDescent="0.25">
      <c r="I47" s="2"/>
      <c r="J47" s="2"/>
      <c r="K47" s="2"/>
      <c r="L47" s="2"/>
      <c r="M47" s="2"/>
      <c r="N47" s="2"/>
      <c r="O47" s="2"/>
      <c r="P47" s="2"/>
      <c r="Q47" s="2"/>
    </row>
    <row r="48" spans="9:17" x14ac:dyDescent="0.25">
      <c r="I48" s="2"/>
      <c r="J48" s="2"/>
      <c r="K48" s="2"/>
      <c r="L48" s="2"/>
      <c r="M48" s="2"/>
      <c r="N48" s="2"/>
      <c r="O48" s="2"/>
      <c r="P48" s="2"/>
      <c r="Q48" s="2"/>
    </row>
    <row r="49" spans="9:17" x14ac:dyDescent="0.25">
      <c r="I49" s="2"/>
      <c r="J49" s="2"/>
      <c r="K49" s="2"/>
      <c r="L49" s="2"/>
      <c r="M49" s="2"/>
      <c r="N49" s="2"/>
      <c r="O49" s="2"/>
      <c r="P49" s="2"/>
      <c r="Q49" s="2"/>
    </row>
    <row r="50" spans="9:17" x14ac:dyDescent="0.25">
      <c r="I50" s="2"/>
      <c r="J50" s="2"/>
      <c r="K50" s="2"/>
      <c r="L50" s="2"/>
      <c r="M50" s="2"/>
      <c r="N50" s="2"/>
      <c r="O50" s="2"/>
      <c r="P50" s="2"/>
      <c r="Q50" s="2"/>
    </row>
    <row r="51" spans="9:17" x14ac:dyDescent="0.25">
      <c r="I51" s="2"/>
      <c r="J51" s="2"/>
      <c r="K51" s="2"/>
      <c r="L51" s="2"/>
      <c r="M51" s="2"/>
      <c r="N51" s="2"/>
      <c r="O51" s="2"/>
      <c r="P51" s="2"/>
      <c r="Q51" s="2"/>
    </row>
    <row r="52" spans="9:17" x14ac:dyDescent="0.25">
      <c r="I52" s="2"/>
      <c r="J52" s="2"/>
      <c r="K52" s="2"/>
      <c r="L52" s="2"/>
      <c r="M52" s="2"/>
      <c r="N52" s="2"/>
      <c r="O52" s="2"/>
      <c r="P52" s="2"/>
      <c r="Q52" s="2"/>
    </row>
    <row r="53" spans="9:17" x14ac:dyDescent="0.25">
      <c r="I53" s="2"/>
      <c r="J53" s="2"/>
      <c r="K53" s="2"/>
      <c r="L53" s="2"/>
      <c r="M53" s="2"/>
      <c r="N53" s="2"/>
      <c r="O53" s="2"/>
      <c r="P53" s="2"/>
      <c r="Q53" s="2"/>
    </row>
    <row r="54" spans="9:17" x14ac:dyDescent="0.25">
      <c r="I54" s="2"/>
      <c r="J54" s="2"/>
      <c r="K54" s="2"/>
      <c r="L54" s="2"/>
      <c r="M54" s="2"/>
      <c r="N54" s="2"/>
      <c r="O54" s="2"/>
      <c r="P54" s="2"/>
      <c r="Q54" s="2"/>
    </row>
    <row r="55" spans="9:17" x14ac:dyDescent="0.25">
      <c r="I55" s="2"/>
      <c r="J55" s="2"/>
      <c r="K55" s="2"/>
      <c r="L55" s="2"/>
      <c r="M55" s="2"/>
      <c r="N55" s="2"/>
      <c r="O55" s="2"/>
      <c r="P55" s="2"/>
      <c r="Q55" s="2"/>
    </row>
    <row r="56" spans="9:17" x14ac:dyDescent="0.25">
      <c r="I56" s="2"/>
      <c r="J56" s="2"/>
      <c r="K56" s="2"/>
      <c r="L56" s="2"/>
      <c r="M56" s="2"/>
      <c r="N56" s="2"/>
      <c r="O56" s="2"/>
      <c r="P56" s="2"/>
      <c r="Q56" s="2"/>
    </row>
    <row r="57" spans="9:17" x14ac:dyDescent="0.25">
      <c r="I57" s="2"/>
      <c r="J57" s="2"/>
      <c r="K57" s="2"/>
      <c r="L57" s="2"/>
      <c r="M57" s="2"/>
      <c r="N57" s="2"/>
      <c r="O57" s="2"/>
      <c r="P57" s="2"/>
      <c r="Q57" s="2"/>
    </row>
    <row r="58" spans="9:17" x14ac:dyDescent="0.25">
      <c r="I58" s="2"/>
      <c r="J58" s="2"/>
      <c r="K58" s="2"/>
      <c r="L58" s="2"/>
      <c r="M58" s="2"/>
      <c r="N58" s="2"/>
      <c r="O58" s="2"/>
      <c r="P58" s="2"/>
      <c r="Q58" s="2"/>
    </row>
    <row r="59" spans="9:17" x14ac:dyDescent="0.25">
      <c r="I59" s="2"/>
      <c r="J59" s="2"/>
      <c r="K59" s="2"/>
      <c r="L59" s="2"/>
      <c r="M59" s="2"/>
      <c r="N59" s="2"/>
      <c r="O59" s="2"/>
      <c r="P59" s="2"/>
      <c r="Q59" s="2"/>
    </row>
    <row r="60" spans="9:17" x14ac:dyDescent="0.25">
      <c r="I60" s="2"/>
      <c r="J60" s="2"/>
      <c r="K60" s="2"/>
      <c r="L60" s="2"/>
      <c r="M60" s="2"/>
      <c r="N60" s="2"/>
      <c r="O60" s="2"/>
      <c r="P60" s="2"/>
      <c r="Q60" s="2"/>
    </row>
    <row r="61" spans="9:17" x14ac:dyDescent="0.25">
      <c r="I61" s="2"/>
      <c r="J61" s="2" t="s">
        <v>1</v>
      </c>
      <c r="K61" s="2"/>
      <c r="L61" s="2"/>
      <c r="M61" s="2"/>
      <c r="N61" s="2"/>
      <c r="O61" s="2"/>
      <c r="P61" s="2"/>
      <c r="Q61" s="2"/>
    </row>
    <row r="62" spans="9:17" x14ac:dyDescent="0.25">
      <c r="I62" s="2"/>
      <c r="J62" s="2"/>
      <c r="K62" s="2"/>
      <c r="L62" s="2"/>
      <c r="M62" s="2"/>
      <c r="N62" s="2"/>
      <c r="O62" s="2"/>
      <c r="P62" s="2"/>
      <c r="Q62" s="2"/>
    </row>
    <row r="63" spans="9:17" x14ac:dyDescent="0.25">
      <c r="I63" s="2"/>
      <c r="J63" s="2"/>
      <c r="K63" s="2" t="s">
        <v>1</v>
      </c>
      <c r="L63" s="2"/>
      <c r="M63" s="2"/>
      <c r="N63" s="2"/>
      <c r="O63" s="2"/>
      <c r="P63" s="2"/>
      <c r="Q63" s="2"/>
    </row>
    <row r="64" spans="9:17" x14ac:dyDescent="0.25">
      <c r="I64" s="2"/>
      <c r="J64" s="2"/>
      <c r="K64" s="2"/>
      <c r="L64" s="2"/>
      <c r="M64" s="2"/>
      <c r="N64" s="2"/>
      <c r="O64" s="2"/>
      <c r="P64" s="2"/>
      <c r="Q64" s="2"/>
    </row>
    <row r="65" spans="9:17" x14ac:dyDescent="0.25">
      <c r="I65" s="2"/>
      <c r="J65" s="2"/>
      <c r="K65" s="2"/>
      <c r="L65" s="2"/>
      <c r="M65" s="2"/>
      <c r="N65" s="2"/>
      <c r="O65" s="2"/>
      <c r="P65" s="2"/>
      <c r="Q65" s="2"/>
    </row>
    <row r="66" spans="9:17" x14ac:dyDescent="0.25">
      <c r="I66" s="2"/>
      <c r="J66" s="2"/>
      <c r="K66" s="2"/>
      <c r="L66" s="2"/>
      <c r="M66" s="2"/>
      <c r="N66" s="2"/>
      <c r="O66" s="2"/>
      <c r="P66" s="2"/>
      <c r="Q66" s="2"/>
    </row>
    <row r="67" spans="9:17" x14ac:dyDescent="0.25">
      <c r="I67" s="2"/>
      <c r="J67" s="2"/>
      <c r="K67" s="2"/>
      <c r="L67" s="2"/>
      <c r="M67" s="2"/>
      <c r="N67" s="2"/>
      <c r="O67" s="2"/>
      <c r="P67" s="2"/>
      <c r="Q67" s="2"/>
    </row>
    <row r="68" spans="9:17" x14ac:dyDescent="0.25">
      <c r="I68" s="2"/>
      <c r="J68" s="2"/>
      <c r="K68" s="2"/>
      <c r="L68" s="2"/>
      <c r="M68" s="2"/>
      <c r="N68" s="2"/>
      <c r="O68" s="2"/>
      <c r="P68" s="2"/>
      <c r="Q68" s="2"/>
    </row>
    <row r="69" spans="9:17" x14ac:dyDescent="0.25">
      <c r="I69" s="2"/>
      <c r="J69" s="2"/>
      <c r="K69" s="2"/>
      <c r="L69" s="2"/>
      <c r="M69" s="2"/>
      <c r="N69" s="2"/>
      <c r="O69" s="2"/>
      <c r="P69" s="2"/>
      <c r="Q69" s="2"/>
    </row>
    <row r="70" spans="9:17" x14ac:dyDescent="0.25">
      <c r="I70" s="2"/>
      <c r="J70" s="2"/>
      <c r="K70" s="2"/>
      <c r="L70" s="2"/>
      <c r="M70" s="2"/>
      <c r="N70" s="2"/>
      <c r="O70" s="2"/>
      <c r="P70" s="2"/>
      <c r="Q70" s="2"/>
    </row>
    <row r="71" spans="9:17" x14ac:dyDescent="0.25">
      <c r="I71" s="2"/>
      <c r="J71" s="2"/>
      <c r="K71" s="2"/>
      <c r="L71" s="2"/>
      <c r="M71" s="2"/>
      <c r="N71" s="2"/>
      <c r="O71" s="2"/>
      <c r="P71" s="2"/>
      <c r="Q71" s="2"/>
    </row>
    <row r="72" spans="9:17" x14ac:dyDescent="0.25">
      <c r="I72" s="2"/>
      <c r="J72" s="2"/>
      <c r="K72" s="2"/>
      <c r="L72" s="2"/>
      <c r="M72" s="2"/>
      <c r="N72" s="2"/>
      <c r="O72" s="2"/>
      <c r="P72" s="2"/>
      <c r="Q72" s="2"/>
    </row>
    <row r="73" spans="9:17" x14ac:dyDescent="0.25">
      <c r="I73" s="2"/>
      <c r="J73" s="2"/>
      <c r="K73" s="2"/>
      <c r="L73" s="2"/>
      <c r="M73" s="2"/>
      <c r="N73" s="2"/>
      <c r="O73" s="2"/>
      <c r="P73" s="2"/>
      <c r="Q73" s="2"/>
    </row>
    <row r="74" spans="9:17" x14ac:dyDescent="0.25">
      <c r="I74" s="2"/>
      <c r="J74" s="2"/>
      <c r="K74" s="2"/>
      <c r="L74" s="2"/>
      <c r="M74" s="2"/>
      <c r="N74" s="2"/>
      <c r="O74" s="2"/>
      <c r="P74" s="2"/>
      <c r="Q74" s="2"/>
    </row>
    <row r="75" spans="9:17" x14ac:dyDescent="0.25">
      <c r="I75" s="2"/>
      <c r="J75" s="2"/>
      <c r="K75" s="2"/>
      <c r="L75" s="2"/>
      <c r="M75" s="2"/>
      <c r="N75" s="2"/>
      <c r="O75" s="2"/>
      <c r="P75" s="2"/>
      <c r="Q75" s="2"/>
    </row>
    <row r="76" spans="9:17" x14ac:dyDescent="0.25">
      <c r="I76" s="2"/>
      <c r="J76" s="2"/>
      <c r="K76" s="2"/>
      <c r="L76" s="2"/>
      <c r="M76" s="2"/>
      <c r="N76" s="2"/>
      <c r="O76" s="2"/>
      <c r="P76" s="2"/>
      <c r="Q76" s="2"/>
    </row>
    <row r="77" spans="9:17" x14ac:dyDescent="0.25">
      <c r="I77" s="2"/>
      <c r="J77" s="2"/>
      <c r="K77" s="2"/>
      <c r="L77" s="2"/>
      <c r="M77" s="2"/>
      <c r="N77" s="2"/>
      <c r="O77" s="2"/>
      <c r="P77" s="2"/>
      <c r="Q77" s="2"/>
    </row>
    <row r="78" spans="9:17" x14ac:dyDescent="0.25">
      <c r="I78" s="2"/>
      <c r="J78" s="2"/>
      <c r="K78" s="2"/>
      <c r="L78" s="2"/>
      <c r="M78" s="2"/>
      <c r="N78" s="2"/>
      <c r="O78" s="2"/>
      <c r="P78" s="2"/>
      <c r="Q78" s="2"/>
    </row>
    <row r="79" spans="9:17" x14ac:dyDescent="0.25">
      <c r="I79" s="2"/>
      <c r="J79" s="2"/>
      <c r="K79" s="2"/>
      <c r="L79" s="2"/>
      <c r="M79" s="2"/>
      <c r="N79" s="2"/>
      <c r="O79" s="2"/>
      <c r="P79" s="2"/>
      <c r="Q79" s="2"/>
    </row>
    <row r="80" spans="9:17" x14ac:dyDescent="0.25">
      <c r="I80" s="2"/>
      <c r="J80" s="2"/>
      <c r="K80" s="2"/>
      <c r="L80" s="2"/>
      <c r="M80" s="2"/>
      <c r="N80" s="2"/>
      <c r="O80" s="2"/>
      <c r="P80" s="2"/>
      <c r="Q80" s="2"/>
    </row>
    <row r="81" spans="9:17" x14ac:dyDescent="0.25">
      <c r="I81" s="2"/>
      <c r="J81" s="2"/>
      <c r="K81" s="2"/>
      <c r="L81" s="2"/>
      <c r="M81" s="2"/>
      <c r="N81" s="2"/>
      <c r="O81" s="2"/>
      <c r="P81" s="2"/>
      <c r="Q81" s="2"/>
    </row>
    <row r="82" spans="9:17" x14ac:dyDescent="0.25">
      <c r="I82" s="2"/>
      <c r="J82" s="2"/>
      <c r="K82" s="2"/>
      <c r="L82" s="2"/>
      <c r="M82" s="2"/>
      <c r="N82" s="2"/>
      <c r="O82" s="2"/>
      <c r="P82" s="2"/>
      <c r="Q82" s="2"/>
    </row>
    <row r="83" spans="9:17" x14ac:dyDescent="0.25">
      <c r="I83" s="2"/>
      <c r="J83" s="2"/>
      <c r="K83" s="2"/>
      <c r="L83" s="2"/>
      <c r="M83" s="2"/>
      <c r="N83" s="2"/>
      <c r="O83" s="2"/>
      <c r="P83" s="2"/>
      <c r="Q83" s="2"/>
    </row>
    <row r="84" spans="9:17" x14ac:dyDescent="0.25">
      <c r="I84" s="2"/>
      <c r="J84" s="2"/>
      <c r="K84" s="2"/>
      <c r="L84" s="2"/>
      <c r="M84" s="2"/>
      <c r="N84" s="2"/>
      <c r="O84" s="2"/>
      <c r="P84" s="2"/>
      <c r="Q84" s="2"/>
    </row>
    <row r="85" spans="9:17" x14ac:dyDescent="0.25">
      <c r="I85" s="2"/>
      <c r="J85" s="2"/>
      <c r="K85" s="2"/>
      <c r="L85" s="2"/>
      <c r="M85" s="2"/>
      <c r="N85" s="2"/>
      <c r="O85" s="2"/>
      <c r="P85" s="2"/>
      <c r="Q85" s="2"/>
    </row>
    <row r="86" spans="9:17" x14ac:dyDescent="0.25">
      <c r="I86" s="2"/>
      <c r="J86" s="2"/>
      <c r="K86" s="2"/>
      <c r="L86" s="2"/>
      <c r="M86" s="2"/>
      <c r="N86" s="2"/>
      <c r="O86" s="2"/>
      <c r="P86" s="2"/>
      <c r="Q86" s="2"/>
    </row>
    <row r="87" spans="9:17" x14ac:dyDescent="0.25">
      <c r="I87" s="2"/>
      <c r="J87" s="2"/>
      <c r="K87" s="2"/>
      <c r="L87" s="2"/>
      <c r="M87" s="2"/>
      <c r="N87" s="2"/>
      <c r="O87" s="2"/>
      <c r="P87" s="2"/>
      <c r="Q87" s="2"/>
    </row>
    <row r="88" spans="9:17" x14ac:dyDescent="0.25">
      <c r="I88" s="2"/>
      <c r="J88" s="2"/>
      <c r="K88" s="2"/>
      <c r="L88" s="2"/>
      <c r="M88" s="2"/>
      <c r="N88" s="2"/>
      <c r="O88" s="2"/>
      <c r="P88" s="2"/>
      <c r="Q88" s="2"/>
    </row>
    <row r="89" spans="9:17" x14ac:dyDescent="0.25">
      <c r="I89" s="2"/>
      <c r="J89" s="2"/>
      <c r="K89" s="2"/>
      <c r="L89" s="2"/>
      <c r="M89" s="2"/>
      <c r="N89" s="2"/>
      <c r="O89" s="2"/>
      <c r="P89" s="2"/>
      <c r="Q89" s="2"/>
    </row>
    <row r="90" spans="9:17" x14ac:dyDescent="0.25">
      <c r="I90" s="2"/>
      <c r="J90" s="2"/>
      <c r="K90" s="2"/>
      <c r="L90" s="2"/>
      <c r="M90" s="2"/>
      <c r="N90" s="2"/>
      <c r="O90" s="2"/>
      <c r="P90" s="2"/>
      <c r="Q90" s="2"/>
    </row>
    <row r="91" spans="9:17" x14ac:dyDescent="0.25">
      <c r="I91" s="2"/>
      <c r="J91" s="2"/>
      <c r="K91" s="2"/>
      <c r="L91" s="2"/>
      <c r="M91" s="2"/>
      <c r="N91" s="2"/>
      <c r="O91" s="2"/>
      <c r="P91" s="2"/>
      <c r="Q91" s="2"/>
    </row>
    <row r="92" spans="9:17" x14ac:dyDescent="0.25">
      <c r="I92" s="2"/>
      <c r="J92" s="2"/>
      <c r="K92" s="2"/>
      <c r="L92" s="2"/>
      <c r="M92" s="2"/>
      <c r="N92" s="2"/>
      <c r="O92" s="2"/>
      <c r="P92" s="2"/>
      <c r="Q92" s="2"/>
    </row>
    <row r="93" spans="9:17" x14ac:dyDescent="0.25">
      <c r="I93" s="2"/>
      <c r="J93" s="2"/>
      <c r="K93" s="2"/>
      <c r="L93" s="2"/>
      <c r="M93" s="2"/>
      <c r="N93" s="2"/>
      <c r="O93" s="2"/>
      <c r="P93" s="2"/>
      <c r="Q93" s="2"/>
    </row>
    <row r="94" spans="9:17" x14ac:dyDescent="0.25">
      <c r="I94" s="2"/>
      <c r="J94" s="2"/>
      <c r="K94" s="2"/>
      <c r="L94" s="2"/>
      <c r="M94" s="2"/>
      <c r="N94" s="2"/>
      <c r="O94" s="2"/>
      <c r="P94" s="2"/>
      <c r="Q94" s="2"/>
    </row>
    <row r="95" spans="9:17" x14ac:dyDescent="0.25">
      <c r="I95" s="2"/>
      <c r="J95" s="2"/>
      <c r="K95" s="2"/>
      <c r="L95" s="2"/>
      <c r="M95" s="2"/>
      <c r="N95" s="2"/>
      <c r="O95" s="2"/>
      <c r="P95" s="2"/>
      <c r="Q95" s="2"/>
    </row>
    <row r="96" spans="9:17" x14ac:dyDescent="0.25">
      <c r="I96" s="2"/>
      <c r="J96" s="2"/>
      <c r="K96" s="2"/>
      <c r="L96" s="2"/>
      <c r="M96" s="2"/>
      <c r="N96" s="2"/>
      <c r="O96" s="2"/>
      <c r="P96" s="2"/>
      <c r="Q96" s="2"/>
    </row>
    <row r="97" spans="9:17" x14ac:dyDescent="0.25">
      <c r="I97" s="2"/>
      <c r="J97" s="2"/>
      <c r="K97" s="2"/>
      <c r="L97" s="2"/>
      <c r="M97" s="2"/>
      <c r="N97" s="2"/>
      <c r="O97" s="2"/>
      <c r="P97" s="2"/>
      <c r="Q97" s="2"/>
    </row>
    <row r="98" spans="9:17" x14ac:dyDescent="0.25">
      <c r="I98" s="2"/>
      <c r="J98" s="2"/>
      <c r="K98" s="2"/>
      <c r="L98" s="2"/>
      <c r="M98" s="2"/>
      <c r="N98" s="2"/>
      <c r="O98" s="2"/>
      <c r="P98" s="2"/>
      <c r="Q98" s="2"/>
    </row>
    <row r="99" spans="9:17" x14ac:dyDescent="0.25">
      <c r="I99" s="2"/>
      <c r="J99" s="2"/>
      <c r="K99" s="2"/>
      <c r="L99" s="2"/>
      <c r="M99" s="2"/>
      <c r="N99" s="2"/>
      <c r="O99" s="2"/>
      <c r="P99" s="2"/>
      <c r="Q99" s="2"/>
    </row>
    <row r="100" spans="9:17" x14ac:dyDescent="0.25">
      <c r="I100" s="2"/>
      <c r="J100" s="2"/>
      <c r="K100" s="2"/>
      <c r="L100" s="2"/>
      <c r="M100" s="2"/>
      <c r="N100" s="2"/>
      <c r="O100" s="2"/>
      <c r="P100" s="2"/>
      <c r="Q100" s="2"/>
    </row>
    <row r="101" spans="9:17" x14ac:dyDescent="0.25">
      <c r="I101" s="2"/>
      <c r="J101" s="2"/>
      <c r="K101" s="2"/>
      <c r="L101" s="2"/>
      <c r="M101" s="2"/>
      <c r="N101" s="2"/>
      <c r="O101" s="2"/>
      <c r="P101" s="2"/>
      <c r="Q101" s="2"/>
    </row>
    <row r="102" spans="9:17" x14ac:dyDescent="0.25">
      <c r="I102" s="2"/>
      <c r="J102" s="2"/>
      <c r="K102" s="2"/>
      <c r="L102" s="2"/>
      <c r="M102" s="2"/>
      <c r="N102" s="2"/>
      <c r="O102" s="2"/>
      <c r="P102" s="2"/>
      <c r="Q102" s="2"/>
    </row>
    <row r="103" spans="9:17" x14ac:dyDescent="0.25">
      <c r="I103" s="2"/>
      <c r="J103" s="2"/>
      <c r="K103" s="2"/>
      <c r="L103" s="2"/>
      <c r="M103" s="2"/>
      <c r="N103" s="2"/>
      <c r="O103" s="2"/>
      <c r="P103" s="2"/>
      <c r="Q103" s="2"/>
    </row>
    <row r="104" spans="9:17" x14ac:dyDescent="0.25">
      <c r="I104" s="2"/>
      <c r="J104" s="2"/>
      <c r="K104" s="2"/>
      <c r="L104" s="2"/>
      <c r="M104" s="2"/>
      <c r="N104" s="2"/>
      <c r="O104" s="2"/>
      <c r="P104" s="2"/>
      <c r="Q104" s="2"/>
    </row>
    <row r="105" spans="9:17" x14ac:dyDescent="0.25">
      <c r="I105" s="2"/>
      <c r="J105" s="2"/>
      <c r="K105" s="2"/>
      <c r="L105" s="2"/>
      <c r="M105" s="2"/>
      <c r="N105" s="2"/>
      <c r="O105" s="2"/>
      <c r="P105" s="2"/>
      <c r="Q105" s="2"/>
    </row>
    <row r="106" spans="9:17" x14ac:dyDescent="0.25">
      <c r="I106" s="2"/>
      <c r="J106" s="2"/>
      <c r="K106" s="2"/>
      <c r="L106" s="2"/>
      <c r="M106" s="2"/>
      <c r="N106" s="2"/>
      <c r="O106" s="2"/>
      <c r="P106" s="2"/>
      <c r="Q106" s="2"/>
    </row>
    <row r="107" spans="9:17" x14ac:dyDescent="0.25">
      <c r="I107" s="2"/>
      <c r="J107" s="2"/>
      <c r="K107" s="2"/>
      <c r="L107" s="2"/>
      <c r="M107" s="2"/>
      <c r="N107" s="2"/>
      <c r="O107" s="2"/>
      <c r="P107" s="2"/>
      <c r="Q107" s="2"/>
    </row>
    <row r="108" spans="9:17" x14ac:dyDescent="0.25">
      <c r="I108" s="2"/>
      <c r="J108" s="2"/>
      <c r="K108" s="2"/>
      <c r="L108" s="2"/>
      <c r="M108" s="2"/>
      <c r="N108" s="2"/>
      <c r="O108" s="2"/>
      <c r="P108" s="2"/>
      <c r="Q108" s="2"/>
    </row>
    <row r="109" spans="9:17" x14ac:dyDescent="0.25">
      <c r="I109" s="2"/>
      <c r="J109" s="2"/>
      <c r="K109" s="2"/>
      <c r="L109" s="2"/>
      <c r="M109" s="2"/>
      <c r="N109" s="2"/>
      <c r="O109" s="2"/>
      <c r="P109" s="2"/>
      <c r="Q109" s="2"/>
    </row>
    <row r="110" spans="9:17" x14ac:dyDescent="0.25">
      <c r="I110" s="2"/>
      <c r="J110" s="2"/>
      <c r="K110" s="2"/>
      <c r="L110" s="2"/>
      <c r="M110" s="2"/>
      <c r="N110" s="2"/>
      <c r="O110" s="2"/>
      <c r="P110" s="2"/>
      <c r="Q110" s="2"/>
    </row>
    <row r="111" spans="9:17" x14ac:dyDescent="0.25">
      <c r="I111" s="2"/>
      <c r="J111" s="2"/>
      <c r="K111" s="2"/>
      <c r="L111" s="2"/>
      <c r="M111" s="2"/>
      <c r="N111" s="2"/>
      <c r="O111" s="2"/>
      <c r="P111" s="2"/>
      <c r="Q111" s="2"/>
    </row>
    <row r="112" spans="9:17" x14ac:dyDescent="0.25">
      <c r="I112" s="2"/>
      <c r="J112" s="2"/>
      <c r="K112" s="2"/>
      <c r="L112" s="2"/>
      <c r="M112" s="2"/>
      <c r="N112" s="2"/>
      <c r="O112" s="2"/>
      <c r="P112" s="2"/>
      <c r="Q112" s="2"/>
    </row>
    <row r="113" spans="9:17" x14ac:dyDescent="0.25">
      <c r="I113" s="2"/>
      <c r="J113" s="2"/>
      <c r="K113" s="2"/>
      <c r="L113" s="2"/>
      <c r="M113" s="2"/>
      <c r="N113" s="2"/>
      <c r="O113" s="2"/>
      <c r="P113" s="2"/>
      <c r="Q113" s="2"/>
    </row>
    <row r="114" spans="9:17" x14ac:dyDescent="0.25">
      <c r="I114" s="2"/>
      <c r="J114" s="2"/>
      <c r="K114" s="2"/>
      <c r="L114" s="2"/>
      <c r="M114" s="2"/>
      <c r="N114" s="2"/>
      <c r="O114" s="2"/>
      <c r="P114" s="2"/>
      <c r="Q114" s="2"/>
    </row>
    <row r="115" spans="9:17" x14ac:dyDescent="0.25">
      <c r="I115" s="2"/>
      <c r="J115" s="2"/>
      <c r="K115" s="2"/>
      <c r="L115" s="2"/>
      <c r="M115" s="2"/>
      <c r="N115" s="2"/>
      <c r="O115" s="2"/>
      <c r="P115" s="2"/>
      <c r="Q115" s="2"/>
    </row>
    <row r="116" spans="9:17" x14ac:dyDescent="0.25">
      <c r="I116" s="2"/>
      <c r="J116" s="2"/>
      <c r="K116" s="2"/>
      <c r="L116" s="2"/>
      <c r="M116" s="2"/>
      <c r="N116" s="2"/>
      <c r="O116" s="2"/>
      <c r="P116" s="2"/>
      <c r="Q116" s="2"/>
    </row>
    <row r="117" spans="9:17" x14ac:dyDescent="0.25">
      <c r="I117" s="2"/>
      <c r="J117" s="2"/>
      <c r="K117" s="2"/>
      <c r="L117" s="2"/>
      <c r="M117" s="2"/>
      <c r="N117" s="2"/>
      <c r="O117" s="2"/>
      <c r="P117" s="2"/>
      <c r="Q117" s="2"/>
    </row>
    <row r="118" spans="9:17" x14ac:dyDescent="0.25">
      <c r="I118" s="2"/>
      <c r="J118" s="2"/>
      <c r="K118" s="2"/>
      <c r="L118" s="2"/>
      <c r="M118" s="2"/>
      <c r="N118" s="2"/>
      <c r="O118" s="2"/>
      <c r="P118" s="2"/>
      <c r="Q118" s="2"/>
    </row>
    <row r="119" spans="9:17" x14ac:dyDescent="0.25">
      <c r="I119" s="2"/>
      <c r="J119" s="2"/>
      <c r="K119" s="2"/>
      <c r="L119" s="2"/>
      <c r="M119" s="2"/>
      <c r="N119" s="2"/>
      <c r="O119" s="2"/>
      <c r="P119" s="2"/>
      <c r="Q119" s="2"/>
    </row>
    <row r="120" spans="9:17" x14ac:dyDescent="0.25">
      <c r="I120" s="2"/>
      <c r="J120" s="2"/>
      <c r="K120" s="2"/>
      <c r="L120" s="2"/>
      <c r="M120" s="2"/>
      <c r="N120" s="2"/>
      <c r="O120" s="2"/>
      <c r="P120" s="2"/>
      <c r="Q120" s="2"/>
    </row>
    <row r="121" spans="9:17" x14ac:dyDescent="0.25">
      <c r="I121" s="2"/>
      <c r="J121" s="2"/>
      <c r="K121" s="2"/>
      <c r="L121" s="2"/>
      <c r="M121" s="2"/>
      <c r="N121" s="2"/>
      <c r="O121" s="2"/>
      <c r="P121" s="2"/>
      <c r="Q121" s="2"/>
    </row>
    <row r="122" spans="9:17" x14ac:dyDescent="0.25">
      <c r="I122" s="2"/>
      <c r="J122" s="2"/>
      <c r="K122" s="2"/>
      <c r="L122" s="2"/>
      <c r="M122" s="2"/>
      <c r="N122" s="2"/>
      <c r="O122" s="2"/>
      <c r="P122" s="2"/>
      <c r="Q122" s="2"/>
    </row>
    <row r="123" spans="9:17" x14ac:dyDescent="0.25">
      <c r="I123" s="2"/>
      <c r="J123" s="2"/>
      <c r="K123" s="2"/>
      <c r="L123" s="2"/>
      <c r="M123" s="2"/>
      <c r="N123" s="2"/>
      <c r="O123" s="2"/>
      <c r="P123" s="2"/>
      <c r="Q123" s="2"/>
    </row>
    <row r="124" spans="9:17" x14ac:dyDescent="0.25">
      <c r="I124" s="2"/>
      <c r="J124" s="2"/>
      <c r="K124" s="2"/>
      <c r="L124" s="2"/>
      <c r="M124" s="2"/>
      <c r="N124" s="2"/>
      <c r="O124" s="2"/>
      <c r="P124" s="2"/>
      <c r="Q124" s="2"/>
    </row>
    <row r="125" spans="9:17" x14ac:dyDescent="0.25">
      <c r="I125" s="2"/>
      <c r="J125" s="2"/>
      <c r="K125" s="2"/>
      <c r="L125" s="2"/>
      <c r="M125" s="2"/>
      <c r="N125" s="2"/>
      <c r="O125" s="2"/>
      <c r="P125" s="2"/>
      <c r="Q125" s="2"/>
    </row>
    <row r="126" spans="9:17" x14ac:dyDescent="0.25">
      <c r="I126" s="2"/>
      <c r="J126" s="2"/>
      <c r="K126" s="2"/>
      <c r="L126" s="2"/>
      <c r="M126" s="2"/>
      <c r="N126" s="2"/>
      <c r="O126" s="2"/>
      <c r="P126" s="2"/>
      <c r="Q126" s="2"/>
    </row>
    <row r="127" spans="9:17" x14ac:dyDescent="0.25">
      <c r="I127" s="2"/>
      <c r="J127" s="2"/>
      <c r="K127" s="2"/>
      <c r="L127" s="2"/>
      <c r="M127" s="2"/>
      <c r="N127" s="2"/>
      <c r="O127" s="2"/>
      <c r="P127" s="2"/>
      <c r="Q127" s="2"/>
    </row>
    <row r="128" spans="9:17" x14ac:dyDescent="0.25">
      <c r="I128" s="2"/>
      <c r="J128" s="2"/>
      <c r="K128" s="2"/>
      <c r="L128" s="2"/>
      <c r="M128" s="2"/>
      <c r="N128" s="2"/>
      <c r="O128" s="2"/>
      <c r="P128" s="2"/>
      <c r="Q128" s="2"/>
    </row>
    <row r="129" spans="2:17" x14ac:dyDescent="0.25">
      <c r="I129" s="2"/>
      <c r="J129" s="2"/>
      <c r="K129" s="2"/>
      <c r="L129" s="2"/>
      <c r="M129" s="2"/>
      <c r="N129" s="2"/>
      <c r="O129" s="2"/>
      <c r="P129" s="2"/>
      <c r="Q129" s="2"/>
    </row>
    <row r="130" spans="2:17" ht="13" x14ac:dyDescent="0.3">
      <c r="B130" s="3" t="s">
        <v>317</v>
      </c>
      <c r="I130" s="2"/>
      <c r="J130" s="2"/>
      <c r="K130" s="2"/>
      <c r="L130" s="2"/>
      <c r="M130" s="2"/>
      <c r="N130" s="2"/>
      <c r="O130" s="2"/>
      <c r="P130" s="2"/>
      <c r="Q130" s="2"/>
    </row>
    <row r="131" spans="2:17" ht="13.5" thickBot="1" x14ac:dyDescent="0.35">
      <c r="D131" s="91" t="s">
        <v>64</v>
      </c>
      <c r="I131" s="2"/>
      <c r="J131" s="2"/>
      <c r="K131" s="2"/>
      <c r="L131" s="2"/>
      <c r="M131" s="2"/>
      <c r="N131" s="2"/>
      <c r="O131" s="2"/>
      <c r="P131" s="2"/>
      <c r="Q131" s="2"/>
    </row>
    <row r="132" spans="2:17" x14ac:dyDescent="0.25">
      <c r="C132" s="24" t="s">
        <v>66</v>
      </c>
      <c r="D132" s="249">
        <v>2</v>
      </c>
      <c r="I132" s="2"/>
      <c r="J132" s="2"/>
      <c r="K132" s="2"/>
      <c r="L132" s="2"/>
      <c r="M132" s="2"/>
      <c r="N132" s="2"/>
      <c r="O132" s="2"/>
      <c r="P132" s="2"/>
      <c r="Q132" s="2"/>
    </row>
    <row r="133" spans="2:17" ht="13" thickBot="1" x14ac:dyDescent="0.3">
      <c r="C133" s="24" t="s">
        <v>65</v>
      </c>
      <c r="D133" s="250">
        <v>6</v>
      </c>
      <c r="I133" s="2"/>
      <c r="J133" s="2"/>
      <c r="K133" s="2"/>
      <c r="L133" s="2"/>
      <c r="M133" s="2"/>
      <c r="N133" s="2"/>
      <c r="O133" s="2"/>
      <c r="P133" s="2"/>
      <c r="Q133" s="2"/>
    </row>
    <row r="134" spans="2:17" ht="13" x14ac:dyDescent="0.3">
      <c r="D134" s="91" t="s">
        <v>71</v>
      </c>
      <c r="I134" s="2"/>
      <c r="J134" s="2"/>
      <c r="K134" s="2"/>
      <c r="L134" s="2"/>
      <c r="M134" s="2"/>
      <c r="N134" s="2"/>
      <c r="O134" s="2"/>
      <c r="P134" s="2"/>
      <c r="Q134" s="2"/>
    </row>
    <row r="135" spans="2:17" ht="14.5" x14ac:dyDescent="0.25">
      <c r="C135" s="24" t="s">
        <v>271</v>
      </c>
      <c r="D135" s="64" t="s">
        <v>335</v>
      </c>
      <c r="I135" s="2"/>
      <c r="J135" s="2"/>
      <c r="K135" s="2"/>
      <c r="L135" s="2"/>
      <c r="M135" s="2"/>
      <c r="N135" s="2"/>
      <c r="O135" s="2"/>
      <c r="P135" s="2"/>
      <c r="Q135" s="2"/>
    </row>
    <row r="136" spans="2:17" ht="13" x14ac:dyDescent="0.3">
      <c r="C136" s="25" t="s">
        <v>10</v>
      </c>
      <c r="D136" s="251">
        <f>D132^D133</f>
        <v>64</v>
      </c>
      <c r="I136" s="2" t="s">
        <v>1</v>
      </c>
      <c r="J136" s="2"/>
      <c r="K136" s="2"/>
      <c r="L136" s="2"/>
      <c r="M136" s="2"/>
      <c r="N136" s="2"/>
      <c r="O136" s="2"/>
      <c r="P136" s="2"/>
      <c r="Q136" s="2"/>
    </row>
    <row r="137" spans="2:17" x14ac:dyDescent="0.25">
      <c r="I137" s="2"/>
      <c r="J137" s="2"/>
      <c r="K137" s="2"/>
      <c r="L137" s="2"/>
      <c r="M137" s="2"/>
      <c r="N137" s="2"/>
      <c r="O137" s="2"/>
      <c r="P137" s="2"/>
      <c r="Q137" s="2"/>
    </row>
    <row r="138" spans="2:17" x14ac:dyDescent="0.25">
      <c r="I138" s="2"/>
      <c r="J138" s="2"/>
      <c r="K138" s="2"/>
      <c r="L138" s="2"/>
      <c r="M138" s="2"/>
      <c r="N138" s="2"/>
      <c r="O138" s="2"/>
      <c r="P138" s="2"/>
      <c r="Q138" s="2"/>
    </row>
    <row r="139" spans="2:17" x14ac:dyDescent="0.25">
      <c r="I139" s="2"/>
      <c r="J139" s="2"/>
      <c r="K139" s="2"/>
      <c r="L139" s="2"/>
      <c r="M139" s="2"/>
      <c r="N139" s="2"/>
      <c r="O139" s="2"/>
      <c r="P139" s="2"/>
      <c r="Q139" s="2"/>
    </row>
    <row r="140" spans="2:17" x14ac:dyDescent="0.25">
      <c r="I140" s="2"/>
      <c r="J140" s="2"/>
      <c r="K140" s="2"/>
      <c r="L140" s="2"/>
      <c r="M140" s="2"/>
      <c r="N140" s="2"/>
      <c r="O140" s="2"/>
      <c r="P140" s="2"/>
      <c r="Q140" s="2"/>
    </row>
    <row r="141" spans="2:17" x14ac:dyDescent="0.25">
      <c r="I141" s="2"/>
      <c r="J141" s="2"/>
      <c r="K141" s="2"/>
      <c r="L141" s="2"/>
      <c r="M141" s="2"/>
      <c r="N141" s="2"/>
      <c r="O141" s="2"/>
      <c r="P141" s="2"/>
      <c r="Q141" s="2"/>
    </row>
    <row r="142" spans="2:17" x14ac:dyDescent="0.25">
      <c r="I142" s="2"/>
      <c r="J142" s="2"/>
      <c r="K142" s="2"/>
      <c r="L142" s="2"/>
      <c r="M142" s="2"/>
      <c r="N142" s="2"/>
      <c r="O142" s="2"/>
      <c r="P142" s="2"/>
      <c r="Q142" s="2"/>
    </row>
    <row r="143" spans="2:17" x14ac:dyDescent="0.25">
      <c r="I143" s="2"/>
      <c r="J143" s="2"/>
      <c r="K143" s="2"/>
      <c r="L143" s="2"/>
      <c r="M143" s="2"/>
      <c r="N143" s="2"/>
      <c r="O143" s="2"/>
      <c r="P143" s="2"/>
      <c r="Q143" s="2"/>
    </row>
    <row r="144" spans="2:17" ht="32.25" customHeight="1" x14ac:dyDescent="0.25">
      <c r="I144" s="2"/>
      <c r="J144" s="2"/>
      <c r="K144" s="2"/>
      <c r="L144" s="2"/>
      <c r="M144" s="2"/>
      <c r="N144" s="2"/>
      <c r="O144" s="2"/>
      <c r="P144" s="2"/>
      <c r="Q144" s="2"/>
    </row>
    <row r="145" spans="2:17" ht="13" thickBot="1" x14ac:dyDescent="0.3">
      <c r="I145" s="2"/>
      <c r="J145" s="2"/>
      <c r="K145" s="2"/>
      <c r="L145" s="2"/>
      <c r="M145" s="2"/>
      <c r="N145" s="2"/>
      <c r="O145" s="2"/>
      <c r="P145" s="2"/>
      <c r="Q145" s="2"/>
    </row>
    <row r="146" spans="2:17" ht="30.5" thickBot="1" x14ac:dyDescent="0.3">
      <c r="B146" s="86" t="s">
        <v>67</v>
      </c>
      <c r="C146" s="92" t="s">
        <v>55</v>
      </c>
      <c r="D146" s="89" t="s">
        <v>56</v>
      </c>
      <c r="E146" s="93" t="s">
        <v>57</v>
      </c>
      <c r="F146" s="92" t="s">
        <v>58</v>
      </c>
      <c r="I146" s="2"/>
      <c r="J146" s="2"/>
      <c r="K146" s="2"/>
      <c r="L146" s="2"/>
      <c r="M146" s="2"/>
      <c r="N146" s="2"/>
      <c r="O146" s="2"/>
      <c r="P146" s="2"/>
      <c r="Q146" s="2"/>
    </row>
    <row r="147" spans="2:17" ht="15.5" thickBot="1" x14ac:dyDescent="0.35">
      <c r="B147" s="87" t="s">
        <v>53</v>
      </c>
      <c r="C147" s="8" t="s">
        <v>36</v>
      </c>
      <c r="D147" s="88" t="s">
        <v>68</v>
      </c>
      <c r="E147" s="94">
        <v>6</v>
      </c>
      <c r="F147" s="92">
        <v>7</v>
      </c>
      <c r="I147" s="2"/>
      <c r="J147" s="2"/>
      <c r="K147" s="2"/>
      <c r="L147" s="2"/>
      <c r="M147" s="2"/>
      <c r="N147" s="2"/>
      <c r="O147" s="2"/>
      <c r="P147" s="2"/>
      <c r="Q147" s="2"/>
    </row>
    <row r="148" spans="2:17" ht="15.5" thickBot="1" x14ac:dyDescent="0.35">
      <c r="B148" s="85" t="s">
        <v>54</v>
      </c>
      <c r="C148" s="31" t="s">
        <v>51</v>
      </c>
      <c r="D148" s="88" t="s">
        <v>59</v>
      </c>
      <c r="E148" s="94">
        <v>24</v>
      </c>
      <c r="F148" s="92">
        <v>36</v>
      </c>
      <c r="I148" s="2"/>
      <c r="J148" s="2"/>
      <c r="K148" s="2"/>
      <c r="L148" s="2"/>
      <c r="M148" s="2"/>
      <c r="N148" s="2"/>
      <c r="O148" s="2"/>
      <c r="P148" s="2"/>
      <c r="Q148" s="2"/>
    </row>
    <row r="149" spans="2:17" ht="15.5" thickBot="1" x14ac:dyDescent="0.35">
      <c r="B149" s="85" t="s">
        <v>15</v>
      </c>
      <c r="C149" s="9" t="s">
        <v>52</v>
      </c>
      <c r="D149" s="88" t="s">
        <v>60</v>
      </c>
      <c r="E149" s="94">
        <v>120</v>
      </c>
      <c r="F149" s="92">
        <v>140</v>
      </c>
      <c r="I149" s="2"/>
      <c r="J149" s="2"/>
      <c r="K149" s="2"/>
      <c r="L149" s="2"/>
      <c r="M149" s="2"/>
      <c r="N149" s="2"/>
      <c r="O149" s="2"/>
      <c r="P149" s="2"/>
      <c r="Q149" s="2"/>
    </row>
    <row r="150" spans="2:17" x14ac:dyDescent="0.25">
      <c r="I150" s="2"/>
      <c r="J150" s="2"/>
      <c r="K150" s="2"/>
      <c r="L150" s="2"/>
      <c r="M150" s="2"/>
      <c r="N150" s="2"/>
      <c r="O150" s="2"/>
      <c r="P150" s="2"/>
      <c r="Q150" s="2"/>
    </row>
    <row r="151" spans="2:17" x14ac:dyDescent="0.25">
      <c r="I151" s="2"/>
      <c r="J151" s="2"/>
      <c r="K151" s="2"/>
      <c r="L151" s="2"/>
      <c r="M151" s="2"/>
      <c r="N151" s="2"/>
      <c r="O151" s="2"/>
      <c r="P151" s="2"/>
      <c r="Q151" s="2"/>
    </row>
    <row r="152" spans="2:17" x14ac:dyDescent="0.25">
      <c r="I152" s="2"/>
      <c r="J152" s="2"/>
      <c r="K152" s="2"/>
      <c r="L152" s="2"/>
      <c r="M152" s="2"/>
      <c r="N152" s="2"/>
      <c r="O152" s="2"/>
      <c r="P152" s="2"/>
      <c r="Q152" s="2"/>
    </row>
    <row r="153" spans="2:17" x14ac:dyDescent="0.25">
      <c r="I153" s="2"/>
      <c r="J153" s="2"/>
      <c r="K153" s="2"/>
      <c r="L153" s="2"/>
      <c r="M153" s="2"/>
      <c r="N153" s="2"/>
      <c r="O153" s="2"/>
      <c r="P153" s="2"/>
      <c r="Q153" s="2"/>
    </row>
    <row r="154" spans="2:17" x14ac:dyDescent="0.25">
      <c r="I154" s="2"/>
      <c r="J154" s="2"/>
      <c r="K154" s="2"/>
      <c r="L154" s="2"/>
      <c r="M154" s="2"/>
      <c r="N154" s="2"/>
      <c r="O154" s="2"/>
      <c r="P154" s="2"/>
      <c r="Q154" s="2"/>
    </row>
    <row r="155" spans="2:17" x14ac:dyDescent="0.25">
      <c r="I155" s="2"/>
      <c r="J155" s="2"/>
      <c r="K155" s="2"/>
      <c r="L155" s="2"/>
      <c r="M155" s="2"/>
      <c r="N155" s="2"/>
      <c r="O155" s="2"/>
      <c r="P155" s="2"/>
      <c r="Q155" s="2"/>
    </row>
    <row r="156" spans="2:17" x14ac:dyDescent="0.25">
      <c r="I156" s="2"/>
      <c r="J156" s="2"/>
      <c r="K156" s="2"/>
      <c r="L156" s="2"/>
      <c r="M156" s="2"/>
      <c r="N156" s="2"/>
      <c r="O156" s="2"/>
      <c r="P156" s="2"/>
      <c r="Q156" s="2"/>
    </row>
    <row r="157" spans="2:17" x14ac:dyDescent="0.25">
      <c r="I157" s="2"/>
      <c r="J157" s="2"/>
      <c r="K157" s="2"/>
      <c r="L157" s="2"/>
      <c r="M157" s="2"/>
      <c r="N157" s="2"/>
      <c r="O157" s="2"/>
      <c r="P157" s="2"/>
      <c r="Q157" s="2"/>
    </row>
    <row r="158" spans="2:17" x14ac:dyDescent="0.25">
      <c r="I158" s="2"/>
      <c r="J158" s="2"/>
      <c r="K158" s="2"/>
      <c r="L158" s="2"/>
      <c r="M158" s="2"/>
      <c r="N158" s="2"/>
      <c r="O158" s="2"/>
      <c r="P158" s="2"/>
      <c r="Q158" s="2"/>
    </row>
    <row r="159" spans="2:17" x14ac:dyDescent="0.25">
      <c r="I159" s="2"/>
      <c r="J159" s="2"/>
      <c r="K159" s="2"/>
      <c r="L159" s="2"/>
      <c r="M159" s="2"/>
      <c r="N159" s="2"/>
      <c r="O159" s="2"/>
      <c r="P159" s="2"/>
      <c r="Q159" s="2"/>
    </row>
    <row r="160" spans="2:17" ht="13" thickBot="1" x14ac:dyDescent="0.3">
      <c r="I160" s="2"/>
      <c r="J160" s="2"/>
      <c r="K160" s="2"/>
      <c r="L160" s="2"/>
      <c r="M160" s="2"/>
      <c r="N160" s="2"/>
      <c r="O160" s="2"/>
      <c r="P160" s="2"/>
      <c r="Q160" s="2"/>
    </row>
    <row r="161" spans="2:17" ht="13.5" thickBot="1" x14ac:dyDescent="0.35">
      <c r="C161" s="32"/>
      <c r="D161" s="57" t="s">
        <v>318</v>
      </c>
      <c r="E161" s="34"/>
      <c r="F161" s="31" t="s">
        <v>319</v>
      </c>
      <c r="I161" s="2"/>
      <c r="J161" s="2"/>
      <c r="K161" s="334"/>
      <c r="L161" s="2"/>
      <c r="M161" s="2"/>
      <c r="N161" s="2"/>
      <c r="O161" s="2"/>
      <c r="P161" s="2"/>
      <c r="Q161" s="2"/>
    </row>
    <row r="162" spans="2:17" ht="13.5" thickBot="1" x14ac:dyDescent="0.35">
      <c r="B162" s="56" t="s">
        <v>61</v>
      </c>
      <c r="C162" s="235" t="s">
        <v>36</v>
      </c>
      <c r="D162" s="95" t="s">
        <v>51</v>
      </c>
      <c r="E162" s="9" t="s">
        <v>52</v>
      </c>
      <c r="F162" s="58" t="s">
        <v>320</v>
      </c>
      <c r="I162" s="2"/>
      <c r="J162" s="2"/>
      <c r="K162" s="334"/>
      <c r="L162" s="2"/>
      <c r="M162" s="2"/>
      <c r="N162" s="2"/>
      <c r="O162" s="2"/>
      <c r="P162" s="2"/>
      <c r="Q162" s="2"/>
    </row>
    <row r="163" spans="2:17" ht="13" x14ac:dyDescent="0.3">
      <c r="B163" s="8">
        <v>1</v>
      </c>
      <c r="C163" s="60" t="s">
        <v>62</v>
      </c>
      <c r="D163" s="60" t="s">
        <v>62</v>
      </c>
      <c r="E163" s="60" t="s">
        <v>62</v>
      </c>
      <c r="F163" s="97">
        <v>7.4119999999999999</v>
      </c>
      <c r="I163" s="2"/>
      <c r="J163" s="2"/>
      <c r="K163" s="334"/>
      <c r="L163" s="2"/>
      <c r="M163" s="2"/>
      <c r="N163" s="2"/>
      <c r="O163" s="2"/>
      <c r="P163" s="2"/>
      <c r="Q163" s="2"/>
    </row>
    <row r="164" spans="2:17" ht="13" x14ac:dyDescent="0.3">
      <c r="B164" s="90">
        <v>2</v>
      </c>
      <c r="C164" s="61" t="s">
        <v>63</v>
      </c>
      <c r="D164" s="61" t="s">
        <v>62</v>
      </c>
      <c r="E164" s="61" t="s">
        <v>62</v>
      </c>
      <c r="F164" s="98">
        <v>9.1590000000000007</v>
      </c>
      <c r="I164" s="2"/>
      <c r="J164" s="2"/>
      <c r="K164" s="334"/>
      <c r="L164" s="2"/>
      <c r="M164" s="2"/>
      <c r="N164" s="2"/>
      <c r="O164" s="2"/>
      <c r="P164" s="2"/>
      <c r="Q164" s="2"/>
    </row>
    <row r="165" spans="2:17" ht="13" x14ac:dyDescent="0.3">
      <c r="B165" s="90">
        <v>3</v>
      </c>
      <c r="C165" s="61" t="s">
        <v>62</v>
      </c>
      <c r="D165" s="61" t="s">
        <v>63</v>
      </c>
      <c r="E165" s="61" t="s">
        <v>62</v>
      </c>
      <c r="F165" s="98">
        <v>10.395</v>
      </c>
      <c r="I165" s="2"/>
      <c r="J165" s="2"/>
      <c r="K165" s="334"/>
      <c r="L165" s="2"/>
      <c r="M165" s="2"/>
      <c r="N165" s="2"/>
      <c r="O165" s="2"/>
      <c r="P165" s="2"/>
      <c r="Q165" s="2"/>
    </row>
    <row r="166" spans="2:17" ht="13" x14ac:dyDescent="0.3">
      <c r="B166" s="90">
        <v>4</v>
      </c>
      <c r="C166" s="61" t="s">
        <v>63</v>
      </c>
      <c r="D166" s="61" t="s">
        <v>63</v>
      </c>
      <c r="E166" s="61" t="s">
        <v>62</v>
      </c>
      <c r="F166" s="98">
        <v>12.144</v>
      </c>
      <c r="I166" s="2"/>
      <c r="J166" s="2"/>
      <c r="K166" s="334"/>
      <c r="L166" s="2"/>
      <c r="M166" s="2"/>
      <c r="N166" s="2"/>
      <c r="O166" s="2"/>
      <c r="P166" s="2"/>
      <c r="Q166" s="2"/>
    </row>
    <row r="167" spans="2:17" ht="13" x14ac:dyDescent="0.3">
      <c r="B167" s="90">
        <v>5</v>
      </c>
      <c r="C167" s="61" t="s">
        <v>62</v>
      </c>
      <c r="D167" s="61" t="s">
        <v>62</v>
      </c>
      <c r="E167" s="61" t="s">
        <v>63</v>
      </c>
      <c r="F167" s="98">
        <v>10.103</v>
      </c>
      <c r="I167" s="2"/>
      <c r="J167" s="2"/>
      <c r="K167" s="334"/>
      <c r="L167" s="2"/>
      <c r="M167" s="2"/>
      <c r="N167" s="2"/>
      <c r="O167" s="2"/>
      <c r="P167" s="2"/>
      <c r="Q167" s="2"/>
    </row>
    <row r="168" spans="2:17" ht="13" x14ac:dyDescent="0.3">
      <c r="B168" s="90">
        <v>6</v>
      </c>
      <c r="C168" s="61" t="s">
        <v>63</v>
      </c>
      <c r="D168" s="61" t="s">
        <v>62</v>
      </c>
      <c r="E168" s="61" t="s">
        <v>63</v>
      </c>
      <c r="F168" s="98">
        <v>11.85</v>
      </c>
      <c r="I168" s="2"/>
      <c r="J168" s="2"/>
      <c r="K168" s="334"/>
      <c r="L168" s="2"/>
      <c r="M168" s="2"/>
      <c r="N168" s="2"/>
      <c r="O168" s="2"/>
      <c r="P168" s="2"/>
      <c r="Q168" s="2"/>
    </row>
    <row r="169" spans="2:17" ht="13" x14ac:dyDescent="0.3">
      <c r="B169" s="90">
        <v>7</v>
      </c>
      <c r="C169" s="61" t="s">
        <v>62</v>
      </c>
      <c r="D169" s="61" t="s">
        <v>63</v>
      </c>
      <c r="E169" s="61" t="s">
        <v>63</v>
      </c>
      <c r="F169" s="98">
        <v>13.087999999999999</v>
      </c>
      <c r="I169" s="2"/>
      <c r="J169" s="2"/>
      <c r="K169" s="2"/>
      <c r="L169" s="2"/>
      <c r="M169" s="2"/>
      <c r="N169" s="2"/>
      <c r="O169" s="2"/>
      <c r="P169" s="2"/>
      <c r="Q169" s="2"/>
    </row>
    <row r="170" spans="2:17" ht="13.5" thickBot="1" x14ac:dyDescent="0.35">
      <c r="B170" s="9">
        <v>8</v>
      </c>
      <c r="C170" s="62" t="s">
        <v>63</v>
      </c>
      <c r="D170" s="62" t="s">
        <v>63</v>
      </c>
      <c r="E170" s="62" t="s">
        <v>63</v>
      </c>
      <c r="F170" s="99">
        <v>14.834</v>
      </c>
      <c r="I170" s="2"/>
      <c r="J170" s="2"/>
      <c r="K170" s="2"/>
      <c r="L170" s="2"/>
      <c r="M170" s="2"/>
      <c r="N170" s="2"/>
      <c r="O170" s="2"/>
      <c r="P170" s="2"/>
      <c r="Q170" s="2"/>
    </row>
    <row r="171" spans="2:17" x14ac:dyDescent="0.25">
      <c r="I171" s="2"/>
      <c r="J171" s="2"/>
      <c r="K171" s="2"/>
      <c r="L171" s="2"/>
      <c r="M171" s="2"/>
      <c r="N171" s="2"/>
      <c r="O171" s="2"/>
      <c r="P171" s="2"/>
      <c r="Q171" s="2"/>
    </row>
    <row r="172" spans="2:17" x14ac:dyDescent="0.25">
      <c r="I172" s="2"/>
      <c r="J172" s="2"/>
      <c r="K172" s="2"/>
      <c r="L172" s="2"/>
      <c r="M172" s="2"/>
      <c r="N172" s="2"/>
      <c r="O172" s="2"/>
      <c r="P172" s="2"/>
      <c r="Q172" s="2"/>
    </row>
    <row r="173" spans="2:17" x14ac:dyDescent="0.25">
      <c r="I173" s="2"/>
      <c r="J173" s="2"/>
      <c r="K173" s="2"/>
      <c r="L173" s="2"/>
      <c r="M173" s="2"/>
      <c r="N173" s="2"/>
      <c r="O173" s="2"/>
      <c r="P173" s="2"/>
      <c r="Q173" s="2"/>
    </row>
    <row r="174" spans="2:17" x14ac:dyDescent="0.25">
      <c r="I174" s="2"/>
      <c r="J174" s="2"/>
      <c r="K174" s="2"/>
      <c r="L174" s="2"/>
      <c r="M174" s="2"/>
      <c r="N174" s="2"/>
      <c r="O174" s="2"/>
      <c r="P174" s="2"/>
      <c r="Q174" s="2"/>
    </row>
    <row r="175" spans="2:17" x14ac:dyDescent="0.25">
      <c r="I175" s="2"/>
      <c r="J175" s="2"/>
      <c r="K175" s="2"/>
      <c r="L175" s="2"/>
      <c r="M175" s="2"/>
      <c r="N175" s="2"/>
      <c r="O175" s="2"/>
      <c r="P175" s="2"/>
      <c r="Q175" s="2"/>
    </row>
    <row r="176" spans="2:17" x14ac:dyDescent="0.25">
      <c r="I176" s="2"/>
      <c r="J176" s="2"/>
      <c r="K176" s="2"/>
      <c r="L176" s="2"/>
      <c r="M176" s="2"/>
      <c r="N176" s="2"/>
      <c r="O176" s="2"/>
      <c r="P176" s="2"/>
      <c r="Q176" s="2"/>
    </row>
    <row r="177" spans="6:17" x14ac:dyDescent="0.25">
      <c r="F177" t="s">
        <v>1</v>
      </c>
      <c r="I177" s="2"/>
      <c r="J177" s="2"/>
      <c r="K177" s="2"/>
      <c r="L177" s="2"/>
      <c r="M177" s="2"/>
      <c r="N177" s="2"/>
      <c r="O177" s="2"/>
      <c r="P177" s="2"/>
      <c r="Q177" s="2"/>
    </row>
    <row r="178" spans="6:17" x14ac:dyDescent="0.25">
      <c r="G178" t="s">
        <v>1</v>
      </c>
      <c r="I178" s="2"/>
      <c r="J178" s="2"/>
      <c r="K178" s="2"/>
      <c r="L178" s="2"/>
      <c r="M178" s="2"/>
      <c r="N178" s="2"/>
      <c r="O178" s="2"/>
      <c r="P178" s="2"/>
      <c r="Q178" s="2"/>
    </row>
    <row r="179" spans="6:17" x14ac:dyDescent="0.25">
      <c r="I179" s="2"/>
      <c r="J179" s="2"/>
      <c r="K179" s="2"/>
      <c r="L179" s="2"/>
      <c r="M179" s="2"/>
      <c r="N179" s="2"/>
      <c r="O179" s="2"/>
      <c r="P179" s="2"/>
      <c r="Q179" s="2"/>
    </row>
    <row r="180" spans="6:17" x14ac:dyDescent="0.25">
      <c r="I180" s="2"/>
      <c r="J180" s="2"/>
      <c r="K180" s="2"/>
      <c r="L180" s="2"/>
      <c r="M180" s="2"/>
      <c r="N180" s="2"/>
      <c r="O180" s="2"/>
      <c r="P180" s="2"/>
      <c r="Q180" s="2"/>
    </row>
    <row r="181" spans="6:17" x14ac:dyDescent="0.25">
      <c r="I181" s="2"/>
      <c r="J181" s="2"/>
      <c r="K181" s="2"/>
      <c r="L181" s="2"/>
      <c r="M181" s="2"/>
      <c r="N181" s="2"/>
      <c r="O181" s="2"/>
      <c r="P181" s="2"/>
      <c r="Q181" s="2"/>
    </row>
    <row r="182" spans="6:17" x14ac:dyDescent="0.25">
      <c r="I182" s="2"/>
      <c r="J182" s="2"/>
      <c r="K182" s="2"/>
      <c r="L182" s="2"/>
      <c r="M182" s="2"/>
      <c r="N182" s="2"/>
      <c r="O182" s="2"/>
      <c r="P182" s="2"/>
      <c r="Q182" s="2"/>
    </row>
    <row r="183" spans="6:17" x14ac:dyDescent="0.25">
      <c r="I183" s="2"/>
      <c r="J183" s="2"/>
      <c r="K183" s="2"/>
      <c r="L183" s="2"/>
      <c r="M183" s="2"/>
      <c r="N183" s="2"/>
      <c r="O183" s="2"/>
      <c r="P183" s="2"/>
      <c r="Q183" s="2"/>
    </row>
    <row r="184" spans="6:17" x14ac:dyDescent="0.25">
      <c r="I184" s="2"/>
      <c r="J184" s="2"/>
      <c r="K184" s="2"/>
      <c r="L184" s="2"/>
      <c r="M184" s="2"/>
      <c r="N184" s="2"/>
      <c r="O184" s="2"/>
      <c r="P184" s="2"/>
      <c r="Q184" s="2"/>
    </row>
    <row r="185" spans="6:17" x14ac:dyDescent="0.25">
      <c r="I185" s="2"/>
      <c r="J185" s="2"/>
      <c r="K185" s="2"/>
      <c r="L185" s="2"/>
      <c r="M185" s="2"/>
      <c r="N185" s="2"/>
      <c r="O185" s="2"/>
      <c r="P185" s="2"/>
      <c r="Q185" s="2"/>
    </row>
    <row r="186" spans="6:17" x14ac:dyDescent="0.25">
      <c r="I186" s="2"/>
      <c r="J186" s="2"/>
      <c r="K186" s="2"/>
      <c r="L186" s="2"/>
      <c r="M186" s="2"/>
      <c r="N186" s="2"/>
      <c r="O186" s="2"/>
      <c r="P186" s="2"/>
      <c r="Q186" s="2"/>
    </row>
    <row r="187" spans="6:17" x14ac:dyDescent="0.25">
      <c r="I187" s="2"/>
      <c r="J187" s="2"/>
      <c r="K187" s="2"/>
      <c r="L187" s="2"/>
      <c r="M187" s="2"/>
      <c r="N187" s="2"/>
      <c r="O187" s="2"/>
      <c r="P187" s="2"/>
      <c r="Q187" s="2"/>
    </row>
    <row r="188" spans="6:17" x14ac:dyDescent="0.25">
      <c r="I188" s="2"/>
      <c r="J188" s="2"/>
      <c r="K188" s="2"/>
      <c r="L188" s="2"/>
      <c r="M188" s="2"/>
      <c r="N188" s="2"/>
      <c r="O188" s="2"/>
      <c r="P188" s="2"/>
      <c r="Q188" s="2"/>
    </row>
    <row r="189" spans="6:17" x14ac:dyDescent="0.25">
      <c r="I189" s="2"/>
      <c r="J189" s="2"/>
      <c r="K189" s="2"/>
      <c r="L189" s="2"/>
      <c r="M189" s="2"/>
      <c r="N189" s="2"/>
      <c r="O189" s="2"/>
      <c r="P189" s="2"/>
      <c r="Q189" s="2"/>
    </row>
    <row r="190" spans="6:17" x14ac:dyDescent="0.25">
      <c r="I190" s="2"/>
      <c r="J190" s="2"/>
      <c r="K190" s="2"/>
      <c r="L190" s="2"/>
      <c r="M190" s="2"/>
      <c r="N190" s="2"/>
      <c r="O190" s="2"/>
      <c r="P190" s="2"/>
      <c r="Q190" s="2"/>
    </row>
    <row r="191" spans="6:17" x14ac:dyDescent="0.25">
      <c r="I191" s="2"/>
      <c r="J191" s="2"/>
      <c r="K191" s="2"/>
      <c r="L191" s="2"/>
      <c r="M191" s="2"/>
      <c r="N191" s="2"/>
      <c r="O191" s="2"/>
      <c r="P191" s="2"/>
      <c r="Q191" s="2"/>
    </row>
    <row r="192" spans="6:17" x14ac:dyDescent="0.25">
      <c r="I192" s="2"/>
      <c r="J192" s="2"/>
      <c r="K192" s="2"/>
      <c r="L192" s="2"/>
      <c r="M192" s="2"/>
      <c r="N192" s="2"/>
      <c r="O192" s="2"/>
      <c r="P192" s="2"/>
      <c r="Q192" s="2"/>
    </row>
    <row r="193" spans="3:17" x14ac:dyDescent="0.25">
      <c r="I193" s="2"/>
      <c r="J193" s="2"/>
      <c r="K193" s="2"/>
      <c r="L193" s="2"/>
      <c r="M193" s="2"/>
      <c r="N193" s="2"/>
      <c r="O193" s="2"/>
      <c r="P193" s="2"/>
      <c r="Q193" s="2"/>
    </row>
    <row r="194" spans="3:17" x14ac:dyDescent="0.25">
      <c r="I194" s="2"/>
      <c r="J194" s="2"/>
      <c r="K194" s="2"/>
      <c r="L194" s="2"/>
      <c r="M194" s="2"/>
      <c r="N194" s="2"/>
      <c r="O194" s="2"/>
      <c r="P194" s="2"/>
      <c r="Q194" s="2"/>
    </row>
    <row r="195" spans="3:17" x14ac:dyDescent="0.25">
      <c r="I195" s="2"/>
      <c r="J195" s="2"/>
      <c r="K195" s="2"/>
      <c r="L195" s="2"/>
      <c r="M195" s="2"/>
      <c r="N195" s="2"/>
      <c r="O195" s="2"/>
      <c r="P195" s="2"/>
      <c r="Q195" s="2"/>
    </row>
    <row r="196" spans="3:17" x14ac:dyDescent="0.25">
      <c r="I196" s="2"/>
      <c r="J196" s="2"/>
      <c r="K196" s="2"/>
      <c r="L196" s="2"/>
      <c r="M196" s="2"/>
      <c r="N196" s="2"/>
      <c r="O196" s="2"/>
      <c r="P196" s="2"/>
      <c r="Q196" s="2"/>
    </row>
    <row r="197" spans="3:17" x14ac:dyDescent="0.25">
      <c r="I197" s="2"/>
      <c r="J197" s="2"/>
      <c r="K197" s="2"/>
      <c r="L197" s="2"/>
      <c r="M197" s="2"/>
      <c r="N197" s="2"/>
      <c r="O197" s="2"/>
      <c r="P197" s="2"/>
      <c r="Q197" s="2"/>
    </row>
    <row r="198" spans="3:17" ht="13" thickBot="1" x14ac:dyDescent="0.3">
      <c r="I198" s="2"/>
      <c r="J198" s="2"/>
      <c r="K198" s="2"/>
      <c r="L198" s="2"/>
      <c r="M198" s="2"/>
      <c r="N198" s="2"/>
      <c r="O198" s="2"/>
      <c r="P198" s="2"/>
      <c r="Q198" s="2"/>
    </row>
    <row r="199" spans="3:17" ht="13.5" thickBot="1" x14ac:dyDescent="0.35">
      <c r="C199" s="194" t="s">
        <v>321</v>
      </c>
      <c r="D199" s="57" t="s">
        <v>322</v>
      </c>
      <c r="E199" s="31" t="s">
        <v>323</v>
      </c>
      <c r="I199" s="2"/>
      <c r="J199" s="2"/>
      <c r="K199" s="2"/>
      <c r="L199" s="2"/>
      <c r="M199" s="2"/>
      <c r="N199" s="2"/>
      <c r="O199" s="2"/>
      <c r="P199" s="2"/>
      <c r="Q199" s="2"/>
    </row>
    <row r="200" spans="3:17" ht="13.5" thickBot="1" x14ac:dyDescent="0.35">
      <c r="C200" s="9">
        <v>7</v>
      </c>
      <c r="D200" s="95">
        <v>36</v>
      </c>
      <c r="E200" s="9">
        <v>140</v>
      </c>
      <c r="I200" s="2"/>
      <c r="J200" s="2"/>
      <c r="K200" s="2"/>
      <c r="L200" s="2"/>
      <c r="M200" s="2"/>
      <c r="N200" s="2"/>
      <c r="O200" s="2"/>
      <c r="P200" s="2"/>
      <c r="Q200" s="2"/>
    </row>
    <row r="201" spans="3:17" x14ac:dyDescent="0.25">
      <c r="E201" t="s">
        <v>1</v>
      </c>
      <c r="I201" s="2"/>
      <c r="J201" s="2"/>
      <c r="K201" s="2"/>
      <c r="L201" s="2"/>
      <c r="M201" s="2"/>
      <c r="N201" s="2"/>
      <c r="O201" s="2"/>
      <c r="P201" s="2"/>
      <c r="Q201" s="2"/>
    </row>
    <row r="202" spans="3:17" x14ac:dyDescent="0.25">
      <c r="I202" s="2"/>
      <c r="J202" s="2"/>
      <c r="K202" s="2"/>
      <c r="L202" s="2"/>
      <c r="M202" s="2"/>
      <c r="N202" s="2"/>
      <c r="O202" s="2"/>
      <c r="P202" s="2"/>
      <c r="Q202" s="2"/>
    </row>
    <row r="203" spans="3:17" x14ac:dyDescent="0.25">
      <c r="I203" s="2"/>
      <c r="J203" s="2"/>
      <c r="K203" s="2"/>
      <c r="L203" s="2"/>
      <c r="M203" s="2"/>
      <c r="N203" s="2"/>
      <c r="O203" s="2"/>
      <c r="P203" s="2"/>
      <c r="Q203" s="2"/>
    </row>
    <row r="204" spans="3:17" x14ac:dyDescent="0.25">
      <c r="I204" s="2"/>
      <c r="J204" s="2"/>
      <c r="K204" s="2"/>
      <c r="L204" s="2"/>
      <c r="M204" s="2"/>
      <c r="N204" s="2"/>
      <c r="O204" s="2"/>
      <c r="P204" s="2"/>
      <c r="Q204" s="2"/>
    </row>
    <row r="205" spans="3:17" x14ac:dyDescent="0.25">
      <c r="I205" s="2"/>
      <c r="J205" s="2"/>
      <c r="K205" s="2"/>
      <c r="L205" s="2"/>
      <c r="M205" s="2"/>
      <c r="N205" s="2"/>
      <c r="O205" s="2"/>
      <c r="P205" s="2"/>
      <c r="Q205" s="2"/>
    </row>
    <row r="206" spans="3:17" x14ac:dyDescent="0.25">
      <c r="I206" s="2"/>
      <c r="J206" s="2"/>
      <c r="K206" s="2"/>
      <c r="L206" s="2"/>
      <c r="M206" s="2"/>
      <c r="N206" s="2"/>
      <c r="O206" s="2"/>
      <c r="P206" s="2"/>
      <c r="Q206" s="2"/>
    </row>
    <row r="207" spans="3:17" x14ac:dyDescent="0.25">
      <c r="I207" s="2"/>
      <c r="J207" s="2"/>
      <c r="K207" s="2"/>
      <c r="L207" s="2"/>
      <c r="M207" s="2"/>
      <c r="N207" s="2"/>
      <c r="O207" s="2"/>
      <c r="P207" s="2"/>
      <c r="Q207" s="2"/>
    </row>
    <row r="208" spans="3:17" x14ac:dyDescent="0.25">
      <c r="I208" s="2"/>
      <c r="J208" s="2"/>
      <c r="K208" s="2"/>
      <c r="L208" s="2"/>
      <c r="M208" s="2"/>
      <c r="N208" s="2"/>
      <c r="O208" s="2"/>
      <c r="P208" s="2"/>
      <c r="Q208" s="2"/>
    </row>
    <row r="209" spans="9:17" x14ac:dyDescent="0.25">
      <c r="I209" s="2"/>
      <c r="J209" s="2"/>
      <c r="K209" s="2"/>
      <c r="L209" s="2"/>
      <c r="M209" s="2"/>
      <c r="N209" s="2"/>
      <c r="O209" s="2"/>
      <c r="P209" s="2"/>
      <c r="Q209" s="2"/>
    </row>
    <row r="210" spans="9:17" x14ac:dyDescent="0.25">
      <c r="I210" s="2"/>
      <c r="J210" s="2"/>
      <c r="K210" s="2"/>
      <c r="L210" s="2"/>
      <c r="M210" s="2"/>
      <c r="N210" s="2"/>
      <c r="O210" s="2"/>
      <c r="P210" s="2"/>
      <c r="Q210" s="2"/>
    </row>
    <row r="211" spans="9:17" x14ac:dyDescent="0.25">
      <c r="I211" s="2"/>
      <c r="J211" s="2"/>
      <c r="K211" s="2"/>
      <c r="L211" s="2"/>
      <c r="M211" s="2"/>
      <c r="N211" s="2"/>
      <c r="O211" s="2"/>
      <c r="P211" s="2"/>
      <c r="Q211" s="2"/>
    </row>
    <row r="212" spans="9:17" x14ac:dyDescent="0.25">
      <c r="I212" s="2"/>
      <c r="J212" s="2"/>
      <c r="K212" s="2"/>
      <c r="L212" s="2"/>
      <c r="M212" s="2"/>
      <c r="N212" s="2"/>
      <c r="O212" s="2"/>
      <c r="P212" s="2"/>
      <c r="Q212" s="2"/>
    </row>
    <row r="213" spans="9:17" x14ac:dyDescent="0.25">
      <c r="I213" s="2"/>
      <c r="J213" s="2"/>
      <c r="K213" s="2"/>
      <c r="L213" s="2"/>
      <c r="M213" s="2"/>
      <c r="N213" s="2"/>
      <c r="O213" s="2"/>
      <c r="P213" s="2"/>
      <c r="Q213" s="2"/>
    </row>
    <row r="214" spans="9:17" x14ac:dyDescent="0.25">
      <c r="I214" s="2"/>
      <c r="J214" s="2"/>
      <c r="K214" s="2"/>
      <c r="L214" s="2"/>
      <c r="M214" s="2"/>
      <c r="N214" s="2"/>
      <c r="O214" s="2"/>
      <c r="P214" s="2"/>
      <c r="Q214" s="2"/>
    </row>
    <row r="215" spans="9:17" x14ac:dyDescent="0.25">
      <c r="I215" s="2"/>
      <c r="J215" s="2"/>
      <c r="K215" s="2"/>
      <c r="L215" s="2"/>
      <c r="M215" s="2"/>
      <c r="N215" s="2"/>
      <c r="O215" s="2"/>
      <c r="P215" s="2"/>
      <c r="Q215" s="2"/>
    </row>
    <row r="216" spans="9:17" x14ac:dyDescent="0.25">
      <c r="I216" s="2"/>
      <c r="J216" s="2"/>
      <c r="K216" s="2"/>
      <c r="L216" s="2"/>
      <c r="M216" s="2"/>
      <c r="N216" s="2"/>
      <c r="O216" s="2"/>
      <c r="P216" s="2"/>
      <c r="Q216" s="2"/>
    </row>
    <row r="217" spans="9:17" x14ac:dyDescent="0.25">
      <c r="I217" s="2"/>
      <c r="J217" s="2"/>
      <c r="K217" s="2"/>
      <c r="L217" s="2"/>
      <c r="M217" s="2"/>
      <c r="N217" s="2"/>
      <c r="O217" s="2"/>
      <c r="P217" s="2"/>
      <c r="Q217" s="2"/>
    </row>
    <row r="218" spans="9:17" x14ac:dyDescent="0.25">
      <c r="I218" s="2"/>
      <c r="J218" s="2"/>
      <c r="K218" s="2"/>
      <c r="L218" s="2"/>
      <c r="M218" s="2"/>
      <c r="N218" s="2"/>
      <c r="O218" s="2"/>
      <c r="P218" s="2"/>
      <c r="Q218" s="2"/>
    </row>
    <row r="219" spans="9:17" x14ac:dyDescent="0.25">
      <c r="I219" s="2"/>
      <c r="J219" s="2"/>
      <c r="K219" s="2"/>
      <c r="L219" s="2"/>
      <c r="M219" s="2"/>
      <c r="N219" s="2"/>
      <c r="O219" s="2"/>
      <c r="P219" s="2"/>
      <c r="Q219" s="2"/>
    </row>
    <row r="220" spans="9:17" x14ac:dyDescent="0.25">
      <c r="I220" s="2"/>
      <c r="J220" s="2"/>
      <c r="K220" s="2"/>
      <c r="L220" s="2"/>
      <c r="M220" s="2"/>
      <c r="N220" s="2"/>
      <c r="O220" s="2"/>
      <c r="P220" s="2"/>
      <c r="Q220" s="2"/>
    </row>
    <row r="221" spans="9:17" x14ac:dyDescent="0.25">
      <c r="I221" s="2"/>
      <c r="J221" s="2"/>
      <c r="K221" s="2"/>
      <c r="L221" s="2"/>
      <c r="M221" s="2"/>
      <c r="N221" s="2"/>
      <c r="O221" s="2"/>
      <c r="P221" s="2"/>
      <c r="Q221" s="2"/>
    </row>
    <row r="222" spans="9:17" x14ac:dyDescent="0.25">
      <c r="I222" s="2"/>
      <c r="J222" s="2"/>
      <c r="K222" s="2"/>
      <c r="L222" s="2"/>
      <c r="M222" s="2"/>
      <c r="N222" s="2"/>
      <c r="O222" s="2"/>
      <c r="P222" s="2"/>
      <c r="Q222" s="2"/>
    </row>
    <row r="223" spans="9:17" x14ac:dyDescent="0.25">
      <c r="I223" s="2"/>
      <c r="J223" s="2"/>
      <c r="K223" s="2"/>
      <c r="L223" s="2"/>
      <c r="M223" s="2"/>
      <c r="N223" s="2"/>
      <c r="O223" s="2"/>
      <c r="P223" s="2"/>
      <c r="Q223" s="2"/>
    </row>
    <row r="224" spans="9:17" x14ac:dyDescent="0.25">
      <c r="I224" s="2"/>
      <c r="J224" s="2"/>
      <c r="K224" s="2"/>
      <c r="L224" s="2"/>
      <c r="M224" s="2"/>
      <c r="N224" s="2"/>
      <c r="O224" s="2"/>
      <c r="P224" s="2"/>
      <c r="Q224" s="2"/>
    </row>
    <row r="225" spans="9:17" x14ac:dyDescent="0.25">
      <c r="I225" s="2"/>
      <c r="J225" s="2"/>
      <c r="K225" s="2"/>
      <c r="L225" s="2"/>
      <c r="M225" s="2"/>
      <c r="N225" s="2"/>
      <c r="O225" s="2"/>
      <c r="P225" s="2"/>
      <c r="Q225" s="2"/>
    </row>
    <row r="226" spans="9:17" x14ac:dyDescent="0.25">
      <c r="I226" s="2"/>
      <c r="J226" s="2"/>
      <c r="K226" s="2"/>
      <c r="L226" s="2"/>
      <c r="M226" s="2"/>
      <c r="N226" s="2"/>
      <c r="O226" s="2"/>
      <c r="P226" s="2"/>
      <c r="Q226" s="2"/>
    </row>
    <row r="227" spans="9:17" x14ac:dyDescent="0.25">
      <c r="I227" s="2"/>
      <c r="J227" s="2"/>
      <c r="K227" s="2"/>
      <c r="L227" s="2"/>
      <c r="M227" s="2"/>
      <c r="N227" s="2"/>
      <c r="O227" s="2"/>
      <c r="P227" s="2"/>
      <c r="Q227" s="2"/>
    </row>
    <row r="228" spans="9:17" x14ac:dyDescent="0.25">
      <c r="I228" s="2"/>
      <c r="J228" s="2"/>
      <c r="K228" s="2"/>
      <c r="L228" s="2"/>
      <c r="M228" s="2"/>
      <c r="N228" s="2"/>
      <c r="O228" s="2"/>
      <c r="P228" s="2"/>
      <c r="Q228" s="2"/>
    </row>
    <row r="229" spans="9:17" x14ac:dyDescent="0.25">
      <c r="I229" s="2"/>
      <c r="J229" s="2"/>
      <c r="K229" s="2"/>
      <c r="L229" s="2"/>
      <c r="M229" s="2"/>
      <c r="N229" s="2"/>
      <c r="O229" s="2"/>
      <c r="P229" s="2"/>
      <c r="Q229" s="2"/>
    </row>
    <row r="230" spans="9:17" x14ac:dyDescent="0.25">
      <c r="I230" s="2"/>
      <c r="J230" s="2"/>
      <c r="K230" s="2"/>
      <c r="L230" s="2"/>
      <c r="M230" s="2"/>
      <c r="N230" s="2"/>
      <c r="O230" s="2"/>
      <c r="P230" s="2"/>
      <c r="Q230" s="2"/>
    </row>
    <row r="231" spans="9:17" x14ac:dyDescent="0.25">
      <c r="I231" s="2"/>
      <c r="J231" s="2"/>
      <c r="K231" s="2"/>
      <c r="L231" s="2"/>
      <c r="M231" s="2"/>
      <c r="N231" s="2"/>
      <c r="O231" s="2"/>
      <c r="P231" s="2"/>
      <c r="Q231" s="2"/>
    </row>
    <row r="232" spans="9:17" x14ac:dyDescent="0.25">
      <c r="I232" s="2"/>
      <c r="J232" s="2"/>
      <c r="K232" s="2"/>
      <c r="L232" s="2"/>
      <c r="M232" s="2"/>
      <c r="N232" s="2"/>
      <c r="O232" s="2"/>
      <c r="P232" s="2"/>
      <c r="Q232" s="2"/>
    </row>
    <row r="233" spans="9:17" x14ac:dyDescent="0.25">
      <c r="I233" s="2"/>
      <c r="J233" s="2"/>
      <c r="K233" s="2"/>
      <c r="L233" s="2"/>
      <c r="M233" s="2"/>
      <c r="N233" s="2"/>
      <c r="O233" s="2"/>
      <c r="P233" s="2"/>
      <c r="Q233" s="2"/>
    </row>
    <row r="234" spans="9:17" x14ac:dyDescent="0.25">
      <c r="I234" s="2"/>
      <c r="J234" s="2"/>
      <c r="K234" s="2"/>
      <c r="L234" s="2"/>
      <c r="M234" s="2"/>
      <c r="N234" s="2"/>
      <c r="O234" s="2"/>
      <c r="P234" s="2"/>
      <c r="Q234" s="2"/>
    </row>
    <row r="235" spans="9:17" x14ac:dyDescent="0.25">
      <c r="I235" s="2"/>
      <c r="J235" s="2"/>
      <c r="K235" s="2"/>
      <c r="L235" s="2"/>
      <c r="M235" s="2"/>
      <c r="N235" s="2"/>
      <c r="O235" s="2"/>
      <c r="P235" s="2"/>
      <c r="Q235" s="2"/>
    </row>
    <row r="236" spans="9:17" x14ac:dyDescent="0.25">
      <c r="I236" s="2"/>
      <c r="J236" s="2"/>
      <c r="K236" s="2"/>
      <c r="L236" s="2"/>
      <c r="M236" s="2"/>
      <c r="N236" s="2"/>
      <c r="O236" s="2"/>
      <c r="P236" s="2"/>
      <c r="Q236" s="2"/>
    </row>
    <row r="237" spans="9:17" x14ac:dyDescent="0.25">
      <c r="I237" s="2"/>
      <c r="J237" s="2"/>
      <c r="K237" s="2"/>
      <c r="L237" s="2"/>
      <c r="M237" s="2"/>
      <c r="N237" s="2"/>
      <c r="O237" s="2"/>
      <c r="P237" s="2"/>
      <c r="Q237" s="2"/>
    </row>
    <row r="238" spans="9:17" x14ac:dyDescent="0.25">
      <c r="I238" s="2"/>
      <c r="J238" s="2"/>
      <c r="K238" s="2"/>
      <c r="L238" s="2"/>
      <c r="M238" s="2"/>
      <c r="N238" s="2"/>
      <c r="O238" s="2"/>
      <c r="P238" s="2"/>
      <c r="Q238" s="2"/>
    </row>
    <row r="239" spans="9:17" x14ac:dyDescent="0.25">
      <c r="I239" s="2"/>
      <c r="J239" s="2"/>
      <c r="K239" s="2"/>
      <c r="L239" s="2"/>
      <c r="M239" s="2"/>
      <c r="N239" s="2"/>
      <c r="O239" s="2"/>
      <c r="P239" s="2"/>
      <c r="Q239" s="2"/>
    </row>
    <row r="240" spans="9:17" x14ac:dyDescent="0.25">
      <c r="I240" s="2"/>
      <c r="J240" s="2"/>
      <c r="K240" s="2"/>
      <c r="L240" s="2"/>
      <c r="M240" s="2"/>
      <c r="N240" s="2"/>
      <c r="O240" s="2"/>
      <c r="P240" s="2"/>
      <c r="Q240" s="2"/>
    </row>
    <row r="241" spans="9:17" x14ac:dyDescent="0.25">
      <c r="I241" s="2"/>
      <c r="J241" s="2"/>
      <c r="K241" s="2"/>
      <c r="L241" s="2"/>
      <c r="M241" s="2"/>
      <c r="N241" s="2"/>
      <c r="O241" s="2"/>
      <c r="P241" s="2"/>
      <c r="Q241" s="2"/>
    </row>
    <row r="242" spans="9:17" x14ac:dyDescent="0.25">
      <c r="I242" s="2"/>
      <c r="J242" s="2"/>
      <c r="K242" s="2"/>
      <c r="L242" s="2"/>
      <c r="M242" s="2"/>
      <c r="N242" s="2"/>
      <c r="O242" s="2"/>
      <c r="P242" s="2"/>
      <c r="Q242" s="2"/>
    </row>
    <row r="243" spans="9:17" x14ac:dyDescent="0.25">
      <c r="I243" s="2"/>
      <c r="J243" s="2"/>
      <c r="K243" s="2"/>
      <c r="L243" s="2"/>
      <c r="M243" s="2"/>
      <c r="N243" s="2"/>
      <c r="O243" s="2"/>
      <c r="P243" s="2"/>
      <c r="Q243" s="2"/>
    </row>
    <row r="244" spans="9:17" x14ac:dyDescent="0.25">
      <c r="I244" s="2"/>
      <c r="J244" s="2"/>
      <c r="K244" s="2"/>
      <c r="L244" s="2"/>
      <c r="M244" s="2"/>
      <c r="N244" s="2"/>
      <c r="O244" s="2"/>
      <c r="P244" s="2"/>
      <c r="Q244" s="2"/>
    </row>
    <row r="245" spans="9:17" x14ac:dyDescent="0.25">
      <c r="I245" s="2"/>
      <c r="J245" s="2"/>
      <c r="K245" s="2"/>
      <c r="L245" s="2"/>
      <c r="M245" s="2"/>
      <c r="N245" s="2"/>
      <c r="O245" s="2"/>
      <c r="P245" s="2"/>
      <c r="Q245" s="2"/>
    </row>
    <row r="246" spans="9:17" x14ac:dyDescent="0.25">
      <c r="I246" s="2"/>
      <c r="J246" s="2"/>
      <c r="K246" s="2"/>
      <c r="L246" s="2"/>
      <c r="M246" s="2"/>
      <c r="N246" s="2"/>
      <c r="O246" s="2"/>
      <c r="P246" s="2"/>
      <c r="Q246" s="2"/>
    </row>
    <row r="247" spans="9:17" x14ac:dyDescent="0.25">
      <c r="I247" s="2"/>
      <c r="J247" s="2"/>
      <c r="K247" s="2"/>
      <c r="L247" s="2"/>
      <c r="M247" s="2"/>
      <c r="N247" s="2"/>
      <c r="O247" s="2"/>
      <c r="P247" s="2"/>
      <c r="Q247" s="2"/>
    </row>
    <row r="248" spans="9:17" x14ac:dyDescent="0.25">
      <c r="I248" s="2"/>
      <c r="J248" s="2"/>
      <c r="K248" s="2"/>
      <c r="L248" s="2"/>
      <c r="M248" s="2"/>
      <c r="N248" s="2"/>
      <c r="O248" s="2"/>
      <c r="P248" s="2"/>
      <c r="Q248" s="2"/>
    </row>
    <row r="249" spans="9:17" x14ac:dyDescent="0.25">
      <c r="I249" s="2"/>
      <c r="J249" s="2"/>
      <c r="K249" s="2"/>
      <c r="L249" s="2"/>
      <c r="M249" s="2"/>
      <c r="N249" s="2"/>
      <c r="O249" s="2"/>
      <c r="P249" s="2"/>
      <c r="Q249" s="2"/>
    </row>
    <row r="250" spans="9:17" x14ac:dyDescent="0.25">
      <c r="I250" s="2"/>
      <c r="J250" s="2"/>
      <c r="K250" s="2"/>
      <c r="L250" s="2"/>
      <c r="M250" s="2"/>
      <c r="N250" s="2"/>
      <c r="O250" s="2"/>
      <c r="P250" s="2"/>
      <c r="Q250" s="2"/>
    </row>
    <row r="251" spans="9:17" x14ac:dyDescent="0.25">
      <c r="I251" s="2"/>
      <c r="J251" s="2"/>
      <c r="K251" s="2"/>
      <c r="L251" s="2"/>
      <c r="M251" s="2"/>
      <c r="N251" s="2"/>
      <c r="O251" s="2"/>
      <c r="P251" s="2"/>
      <c r="Q251" s="2"/>
    </row>
    <row r="252" spans="9:17" x14ac:dyDescent="0.25">
      <c r="I252" s="2"/>
      <c r="J252" s="2"/>
      <c r="K252" s="2"/>
      <c r="L252" s="2"/>
      <c r="M252" s="2"/>
      <c r="N252" s="2"/>
      <c r="O252" s="2"/>
      <c r="P252" s="2"/>
      <c r="Q252" s="2"/>
    </row>
    <row r="253" spans="9:17" x14ac:dyDescent="0.25">
      <c r="I253" s="2"/>
      <c r="J253" s="2"/>
      <c r="K253" s="2"/>
      <c r="L253" s="2"/>
      <c r="M253" s="2"/>
      <c r="N253" s="2"/>
      <c r="O253" s="2"/>
      <c r="P253" s="2"/>
      <c r="Q253" s="2"/>
    </row>
    <row r="254" spans="9:17" x14ac:dyDescent="0.25">
      <c r="I254" s="2"/>
      <c r="J254" s="2"/>
      <c r="K254" s="2"/>
      <c r="L254" s="2"/>
      <c r="M254" s="2"/>
      <c r="N254" s="2"/>
      <c r="O254" s="2"/>
      <c r="P254" s="2"/>
      <c r="Q254" s="2"/>
    </row>
    <row r="255" spans="9:17" x14ac:dyDescent="0.25">
      <c r="I255" s="2"/>
      <c r="J255" s="2"/>
      <c r="K255" s="2"/>
      <c r="L255" s="2"/>
      <c r="M255" s="2"/>
      <c r="N255" s="2"/>
      <c r="O255" s="2"/>
      <c r="P255" s="2"/>
      <c r="Q255" s="2"/>
    </row>
    <row r="256" spans="9:17" x14ac:dyDescent="0.25">
      <c r="I256" s="2"/>
      <c r="J256" s="2"/>
      <c r="K256" s="2"/>
      <c r="L256" s="2"/>
      <c r="M256" s="2"/>
      <c r="N256" s="2"/>
      <c r="O256" s="2"/>
      <c r="P256" s="2"/>
      <c r="Q256" s="2"/>
    </row>
    <row r="257" spans="9:17" x14ac:dyDescent="0.25">
      <c r="I257" s="2"/>
      <c r="J257" s="2"/>
      <c r="K257" s="2"/>
      <c r="L257" s="2"/>
      <c r="M257" s="2"/>
      <c r="N257" s="2"/>
      <c r="O257" s="2"/>
      <c r="P257" s="2"/>
      <c r="Q257" s="2"/>
    </row>
    <row r="258" spans="9:17" x14ac:dyDescent="0.25">
      <c r="I258" s="2"/>
      <c r="J258" s="2"/>
      <c r="K258" s="2"/>
      <c r="L258" s="2"/>
      <c r="M258" s="2"/>
      <c r="N258" s="2"/>
      <c r="O258" s="2"/>
      <c r="P258" s="2"/>
      <c r="Q258" s="2"/>
    </row>
    <row r="259" spans="9:17" x14ac:dyDescent="0.25">
      <c r="I259" s="2"/>
      <c r="J259" s="2"/>
      <c r="K259" s="2"/>
      <c r="L259" s="2"/>
      <c r="M259" s="2"/>
      <c r="N259" s="2"/>
      <c r="O259" s="2"/>
      <c r="P259" s="2"/>
      <c r="Q259" s="2"/>
    </row>
    <row r="260" spans="9:17" x14ac:dyDescent="0.25">
      <c r="I260" s="2"/>
      <c r="J260" s="2"/>
      <c r="K260" s="2"/>
      <c r="L260" s="2"/>
      <c r="M260" s="2"/>
      <c r="N260" s="2"/>
      <c r="O260" s="2"/>
      <c r="P260" s="2"/>
      <c r="Q260" s="2"/>
    </row>
    <row r="261" spans="9:17" x14ac:dyDescent="0.25">
      <c r="I261" s="2"/>
      <c r="J261" s="2"/>
      <c r="K261" s="2"/>
      <c r="L261" s="2"/>
      <c r="M261" s="2"/>
      <c r="N261" s="2"/>
      <c r="O261" s="2"/>
      <c r="P261" s="2"/>
      <c r="Q261" s="2"/>
    </row>
    <row r="262" spans="9:17" x14ac:dyDescent="0.25">
      <c r="I262" s="2"/>
      <c r="J262" s="2"/>
      <c r="K262" s="2"/>
      <c r="L262" s="2"/>
      <c r="M262" s="2"/>
      <c r="N262" s="2"/>
      <c r="O262" s="2"/>
      <c r="P262" s="2"/>
      <c r="Q262" s="2"/>
    </row>
    <row r="263" spans="9:17" x14ac:dyDescent="0.25">
      <c r="I263" s="2"/>
      <c r="J263" s="2"/>
      <c r="K263" s="2"/>
      <c r="L263" s="2"/>
      <c r="M263" s="2"/>
      <c r="N263" s="2"/>
      <c r="O263" s="2"/>
      <c r="P263" s="2"/>
      <c r="Q263" s="2"/>
    </row>
    <row r="264" spans="9:17" x14ac:dyDescent="0.25">
      <c r="I264" s="2"/>
      <c r="J264" s="2"/>
      <c r="K264" s="2"/>
      <c r="L264" s="2"/>
      <c r="M264" s="2"/>
      <c r="N264" s="2"/>
      <c r="O264" s="2"/>
      <c r="P264" s="2"/>
      <c r="Q264" s="2"/>
    </row>
    <row r="265" spans="9:17" x14ac:dyDescent="0.25">
      <c r="I265" s="2"/>
      <c r="J265" s="2"/>
      <c r="K265" s="2"/>
      <c r="L265" s="2"/>
      <c r="M265" s="2"/>
      <c r="N265" s="2"/>
      <c r="O265" s="2"/>
      <c r="P265" s="2"/>
      <c r="Q265" s="2"/>
    </row>
    <row r="266" spans="9:17" x14ac:dyDescent="0.25">
      <c r="I266" s="2"/>
      <c r="J266" s="2"/>
      <c r="K266" s="2"/>
      <c r="L266" s="2"/>
      <c r="M266" s="2"/>
      <c r="N266" s="2"/>
      <c r="O266" s="2"/>
      <c r="P266" s="2"/>
      <c r="Q266" s="2"/>
    </row>
    <row r="267" spans="9:17" x14ac:dyDescent="0.25">
      <c r="I267" s="2"/>
      <c r="J267" s="2"/>
      <c r="K267" s="2"/>
      <c r="L267" s="2"/>
      <c r="M267" s="2"/>
      <c r="N267" s="2"/>
      <c r="O267" s="2"/>
      <c r="P267" s="2"/>
      <c r="Q267" s="2"/>
    </row>
    <row r="268" spans="9:17" x14ac:dyDescent="0.25">
      <c r="I268" s="2"/>
      <c r="J268" s="2"/>
      <c r="K268" s="2"/>
      <c r="L268" s="2"/>
      <c r="M268" s="2"/>
      <c r="N268" s="2"/>
      <c r="O268" s="2"/>
      <c r="P268" s="2"/>
      <c r="Q268" s="2"/>
    </row>
    <row r="269" spans="9:17" x14ac:dyDescent="0.25">
      <c r="I269" s="2"/>
      <c r="J269" s="2"/>
      <c r="K269" s="2"/>
      <c r="L269" s="2"/>
      <c r="M269" s="2"/>
      <c r="N269" s="2"/>
      <c r="O269" s="2"/>
      <c r="P269" s="2"/>
      <c r="Q269" s="2"/>
    </row>
    <row r="270" spans="9:17" x14ac:dyDescent="0.25">
      <c r="I270" s="2"/>
      <c r="J270" s="2"/>
      <c r="K270" s="2"/>
      <c r="L270" s="2"/>
      <c r="M270" s="2"/>
      <c r="N270" s="2"/>
      <c r="O270" s="2"/>
      <c r="P270" s="2"/>
      <c r="Q270" s="2"/>
    </row>
    <row r="271" spans="9:17" x14ac:dyDescent="0.25">
      <c r="I271" s="2"/>
      <c r="J271" s="2"/>
      <c r="K271" s="2"/>
      <c r="L271" s="2"/>
      <c r="M271" s="2"/>
      <c r="N271" s="2"/>
      <c r="O271" s="2"/>
      <c r="P271" s="2"/>
      <c r="Q271" s="2"/>
    </row>
    <row r="272" spans="9:17" x14ac:dyDescent="0.25">
      <c r="I272" s="2"/>
      <c r="J272" s="2"/>
      <c r="K272" s="2"/>
      <c r="L272" s="2"/>
      <c r="M272" s="2"/>
      <c r="N272" s="2"/>
      <c r="O272" s="2"/>
      <c r="P272" s="2"/>
      <c r="Q272" s="2"/>
    </row>
    <row r="273" spans="9:17" x14ac:dyDescent="0.25">
      <c r="I273" s="2"/>
      <c r="J273" s="2"/>
      <c r="K273" s="2"/>
      <c r="L273" s="2"/>
      <c r="M273" s="2"/>
      <c r="N273" s="2"/>
      <c r="O273" s="2"/>
      <c r="P273" s="2"/>
      <c r="Q273" s="2"/>
    </row>
    <row r="274" spans="9:17" x14ac:dyDescent="0.25">
      <c r="I274" s="2"/>
      <c r="J274" s="2"/>
      <c r="K274" s="2"/>
      <c r="L274" s="2"/>
      <c r="M274" s="2"/>
      <c r="N274" s="2"/>
      <c r="O274" s="2"/>
      <c r="P274" s="2"/>
      <c r="Q274" s="2"/>
    </row>
    <row r="275" spans="9:17" x14ac:dyDescent="0.25">
      <c r="I275" s="2"/>
      <c r="J275" s="2"/>
      <c r="K275" s="2"/>
      <c r="L275" s="2"/>
      <c r="M275" s="2"/>
      <c r="N275" s="2"/>
      <c r="O275" s="2"/>
      <c r="P275" s="2"/>
      <c r="Q275" s="2"/>
    </row>
    <row r="276" spans="9:17" x14ac:dyDescent="0.25">
      <c r="I276" s="2"/>
      <c r="J276" s="2"/>
      <c r="K276" s="2"/>
      <c r="L276" s="2"/>
      <c r="M276" s="2"/>
      <c r="N276" s="2"/>
      <c r="O276" s="2"/>
      <c r="P276" s="2"/>
      <c r="Q276" s="2"/>
    </row>
    <row r="277" spans="9:17" x14ac:dyDescent="0.25">
      <c r="I277" s="2"/>
      <c r="J277" s="2"/>
      <c r="K277" s="2"/>
      <c r="L277" s="2"/>
      <c r="M277" s="2"/>
      <c r="N277" s="2"/>
      <c r="O277" s="2"/>
      <c r="P277" s="2"/>
      <c r="Q277" s="2"/>
    </row>
    <row r="278" spans="9:17" x14ac:dyDescent="0.25">
      <c r="I278" s="2"/>
      <c r="J278" s="2"/>
      <c r="K278" s="2"/>
      <c r="L278" s="2"/>
      <c r="M278" s="2"/>
      <c r="N278" s="2"/>
      <c r="O278" s="2"/>
      <c r="P278" s="2"/>
      <c r="Q278" s="2"/>
    </row>
    <row r="279" spans="9:17" x14ac:dyDescent="0.25">
      <c r="I279" s="2"/>
      <c r="J279" s="2"/>
      <c r="K279" s="2"/>
      <c r="L279" s="2"/>
      <c r="M279" s="2"/>
      <c r="N279" s="2"/>
      <c r="O279" s="2"/>
      <c r="P279" s="2"/>
      <c r="Q279" s="2"/>
    </row>
    <row r="280" spans="9:17" x14ac:dyDescent="0.25">
      <c r="I280" s="2"/>
      <c r="J280" s="2"/>
      <c r="K280" s="2"/>
      <c r="L280" s="2"/>
      <c r="M280" s="2"/>
      <c r="N280" s="2"/>
      <c r="O280" s="2"/>
      <c r="P280" s="2"/>
      <c r="Q280" s="2"/>
    </row>
    <row r="281" spans="9:17" x14ac:dyDescent="0.25">
      <c r="I281" s="2"/>
      <c r="J281" s="2"/>
      <c r="K281" s="2"/>
      <c r="L281" s="2"/>
      <c r="M281" s="2"/>
      <c r="N281" s="2"/>
      <c r="O281" s="2"/>
      <c r="P281" s="2"/>
      <c r="Q281" s="2"/>
    </row>
    <row r="282" spans="9:17" x14ac:dyDescent="0.25">
      <c r="I282" s="2"/>
      <c r="J282" s="2"/>
      <c r="K282" s="2"/>
      <c r="L282" s="2"/>
      <c r="M282" s="2"/>
      <c r="N282" s="2"/>
      <c r="O282" s="2"/>
      <c r="P282" s="2"/>
      <c r="Q282" s="2"/>
    </row>
    <row r="283" spans="9:17" x14ac:dyDescent="0.25">
      <c r="I283" s="2"/>
      <c r="J283" s="2"/>
      <c r="K283" s="2"/>
      <c r="L283" s="2"/>
      <c r="M283" s="2"/>
      <c r="N283" s="2"/>
      <c r="O283" s="2"/>
      <c r="P283" s="2"/>
      <c r="Q283" s="2"/>
    </row>
    <row r="284" spans="9:17" x14ac:dyDescent="0.25">
      <c r="I284" s="2"/>
      <c r="J284" s="2"/>
      <c r="K284" s="2"/>
      <c r="L284" s="2"/>
      <c r="M284" s="2"/>
      <c r="N284" s="2"/>
      <c r="O284" s="2"/>
      <c r="P284" s="2"/>
      <c r="Q284" s="2"/>
    </row>
    <row r="285" spans="9:17" x14ac:dyDescent="0.25">
      <c r="I285" s="2"/>
      <c r="J285" s="2"/>
      <c r="K285" s="2"/>
      <c r="L285" s="2"/>
      <c r="M285" s="2"/>
      <c r="N285" s="2"/>
      <c r="O285" s="2"/>
      <c r="P285" s="2"/>
      <c r="Q285" s="2"/>
    </row>
    <row r="286" spans="9:17" x14ac:dyDescent="0.25">
      <c r="I286" s="2"/>
      <c r="J286" s="2"/>
      <c r="K286" s="2"/>
      <c r="L286" s="2"/>
      <c r="M286" s="2"/>
      <c r="N286" s="2"/>
      <c r="O286" s="2"/>
      <c r="P286" s="2"/>
      <c r="Q286" s="2"/>
    </row>
    <row r="287" spans="9:17" x14ac:dyDescent="0.25">
      <c r="I287" s="2"/>
      <c r="J287" s="2"/>
      <c r="K287" s="2"/>
      <c r="L287" s="2"/>
      <c r="M287" s="2"/>
      <c r="N287" s="2"/>
      <c r="O287" s="2"/>
      <c r="P287" s="2"/>
      <c r="Q287" s="2"/>
    </row>
    <row r="288" spans="9:17" x14ac:dyDescent="0.25">
      <c r="I288" s="2"/>
      <c r="J288" s="2"/>
      <c r="K288" s="2"/>
      <c r="L288" s="2"/>
      <c r="M288" s="2"/>
      <c r="N288" s="2"/>
      <c r="O288" s="2"/>
      <c r="P288" s="2"/>
      <c r="Q288" s="2"/>
    </row>
    <row r="289" spans="9:17" x14ac:dyDescent="0.25">
      <c r="I289" s="2"/>
      <c r="J289" s="2"/>
      <c r="K289" s="2"/>
      <c r="L289" s="2"/>
      <c r="M289" s="2"/>
      <c r="N289" s="2"/>
      <c r="O289" s="2"/>
      <c r="P289" s="2"/>
      <c r="Q289" s="2"/>
    </row>
    <row r="290" spans="9:17" x14ac:dyDescent="0.25">
      <c r="I290" s="2"/>
      <c r="J290" s="2"/>
      <c r="K290" s="2"/>
      <c r="L290" s="2"/>
      <c r="M290" s="2"/>
      <c r="N290" s="2"/>
      <c r="O290" s="2"/>
      <c r="P290" s="2"/>
      <c r="Q290" s="2"/>
    </row>
    <row r="291" spans="9:17" x14ac:dyDescent="0.25">
      <c r="I291" s="2"/>
      <c r="J291" s="2"/>
      <c r="K291" s="2"/>
      <c r="L291" s="2"/>
      <c r="M291" s="2"/>
      <c r="N291" s="2"/>
      <c r="O291" s="2"/>
      <c r="P291" s="2"/>
      <c r="Q291" s="2"/>
    </row>
    <row r="292" spans="9:17" x14ac:dyDescent="0.25">
      <c r="I292" s="2"/>
      <c r="J292" s="2"/>
      <c r="K292" s="2"/>
      <c r="L292" s="2"/>
      <c r="M292" s="2"/>
      <c r="N292" s="2"/>
      <c r="O292" s="2"/>
      <c r="P292" s="2"/>
      <c r="Q292" s="2"/>
    </row>
    <row r="293" spans="9:17" x14ac:dyDescent="0.25">
      <c r="I293" s="2"/>
      <c r="J293" s="2"/>
      <c r="K293" s="2"/>
      <c r="L293" s="2"/>
      <c r="M293" s="2"/>
      <c r="N293" s="2"/>
      <c r="O293" s="2"/>
      <c r="P293" s="2"/>
      <c r="Q293" s="2"/>
    </row>
    <row r="294" spans="9:17" x14ac:dyDescent="0.25">
      <c r="I294" s="2"/>
      <c r="J294" s="2"/>
      <c r="K294" s="2"/>
      <c r="L294" s="2"/>
      <c r="M294" s="2"/>
      <c r="N294" s="2"/>
      <c r="O294" s="2"/>
      <c r="P294" s="2"/>
      <c r="Q294" s="2"/>
    </row>
    <row r="295" spans="9:17" x14ac:dyDescent="0.25">
      <c r="I295" s="2"/>
      <c r="J295" s="2"/>
      <c r="K295" s="2"/>
      <c r="L295" s="2"/>
      <c r="M295" s="2"/>
      <c r="N295" s="2"/>
      <c r="O295" s="2"/>
      <c r="P295" s="2"/>
      <c r="Q295" s="2"/>
    </row>
    <row r="296" spans="9:17" x14ac:dyDescent="0.25">
      <c r="I296" s="2"/>
      <c r="J296" s="2"/>
      <c r="K296" s="2"/>
      <c r="L296" s="2"/>
      <c r="M296" s="2"/>
      <c r="N296" s="2"/>
      <c r="O296" s="2"/>
      <c r="P296" s="2"/>
      <c r="Q296" s="2"/>
    </row>
    <row r="297" spans="9:17" x14ac:dyDescent="0.25">
      <c r="I297" s="2"/>
      <c r="J297" s="2"/>
      <c r="K297" s="2"/>
      <c r="L297" s="2"/>
      <c r="M297" s="2"/>
      <c r="N297" s="2"/>
      <c r="O297" s="2"/>
      <c r="P297" s="2"/>
      <c r="Q297" s="2"/>
    </row>
    <row r="298" spans="9:17" x14ac:dyDescent="0.25">
      <c r="I298" s="2"/>
      <c r="J298" s="2"/>
      <c r="K298" s="2"/>
      <c r="L298" s="2"/>
      <c r="M298" s="2"/>
      <c r="N298" s="2"/>
      <c r="O298" s="2"/>
      <c r="P298" s="2"/>
      <c r="Q298" s="2"/>
    </row>
    <row r="299" spans="9:17" x14ac:dyDescent="0.25">
      <c r="I299" s="2"/>
      <c r="J299" s="2"/>
      <c r="K299" s="2"/>
      <c r="L299" s="2"/>
      <c r="M299" s="2"/>
      <c r="N299" s="2"/>
      <c r="O299" s="2"/>
      <c r="P299" s="2"/>
      <c r="Q299" s="2"/>
    </row>
    <row r="300" spans="9:17" x14ac:dyDescent="0.25">
      <c r="I300" s="2"/>
      <c r="J300" s="2"/>
      <c r="K300" s="2"/>
      <c r="L300" s="2"/>
      <c r="M300" s="2"/>
      <c r="N300" s="2"/>
      <c r="O300" s="2"/>
      <c r="P300" s="2"/>
      <c r="Q300" s="2"/>
    </row>
    <row r="301" spans="9:17" x14ac:dyDescent="0.25">
      <c r="I301" s="2"/>
      <c r="J301" s="2"/>
      <c r="K301" s="2"/>
      <c r="L301" s="2"/>
      <c r="M301" s="2"/>
      <c r="N301" s="2"/>
      <c r="O301" s="2"/>
      <c r="P301" s="2"/>
      <c r="Q301" s="2"/>
    </row>
    <row r="302" spans="9:17" x14ac:dyDescent="0.25">
      <c r="I302" s="2"/>
      <c r="J302" s="2"/>
      <c r="K302" s="2"/>
      <c r="L302" s="2"/>
      <c r="M302" s="2"/>
      <c r="N302" s="2"/>
      <c r="O302" s="2"/>
      <c r="P302" s="2"/>
      <c r="Q302" s="2"/>
    </row>
    <row r="303" spans="9:17" x14ac:dyDescent="0.25">
      <c r="I303" s="2"/>
      <c r="J303" s="2"/>
      <c r="K303" s="2"/>
      <c r="L303" s="2"/>
      <c r="M303" s="2"/>
      <c r="N303" s="2"/>
      <c r="O303" s="2"/>
      <c r="P303" s="2"/>
      <c r="Q303" s="2"/>
    </row>
    <row r="304" spans="9:17" x14ac:dyDescent="0.25">
      <c r="I304" s="2"/>
      <c r="J304" s="2"/>
      <c r="K304" s="2"/>
      <c r="L304" s="2"/>
      <c r="M304" s="2"/>
      <c r="N304" s="2"/>
      <c r="O304" s="2"/>
      <c r="P304" s="2"/>
      <c r="Q304" s="2"/>
    </row>
    <row r="305" spans="9:17" x14ac:dyDescent="0.25">
      <c r="I305" s="2"/>
      <c r="J305" s="2"/>
      <c r="K305" s="2"/>
      <c r="L305" s="2"/>
      <c r="M305" s="2"/>
      <c r="N305" s="2"/>
      <c r="O305" s="2"/>
      <c r="P305" s="2"/>
      <c r="Q305" s="2"/>
    </row>
    <row r="306" spans="9:17" x14ac:dyDescent="0.25">
      <c r="I306" s="2"/>
      <c r="J306" s="2"/>
      <c r="K306" s="2"/>
      <c r="L306" s="2"/>
      <c r="M306" s="2"/>
      <c r="N306" s="2"/>
      <c r="O306" s="2"/>
      <c r="P306" s="2"/>
      <c r="Q306" s="2"/>
    </row>
    <row r="307" spans="9:17" x14ac:dyDescent="0.25">
      <c r="I307" s="2"/>
      <c r="J307" s="2"/>
      <c r="K307" s="2"/>
      <c r="L307" s="2"/>
      <c r="M307" s="2"/>
      <c r="N307" s="2"/>
      <c r="O307" s="2"/>
      <c r="P307" s="2"/>
      <c r="Q307" s="2"/>
    </row>
    <row r="308" spans="9:17" x14ac:dyDescent="0.25">
      <c r="I308" s="2"/>
      <c r="J308" s="2"/>
      <c r="K308" s="2"/>
      <c r="L308" s="2"/>
      <c r="M308" s="2"/>
      <c r="N308" s="2"/>
      <c r="O308" s="2"/>
      <c r="P308" s="2"/>
      <c r="Q308" s="2"/>
    </row>
    <row r="309" spans="9:17" x14ac:dyDescent="0.25">
      <c r="I309" s="2"/>
      <c r="J309" s="2"/>
      <c r="K309" s="2"/>
      <c r="L309" s="2"/>
      <c r="M309" s="2"/>
      <c r="N309" s="2"/>
      <c r="O309" s="2"/>
      <c r="P309" s="2"/>
      <c r="Q309" s="2"/>
    </row>
    <row r="310" spans="9:17" x14ac:dyDescent="0.25">
      <c r="I310" s="2"/>
      <c r="J310" s="2"/>
      <c r="K310" s="2"/>
      <c r="L310" s="2"/>
      <c r="M310" s="2"/>
      <c r="N310" s="2"/>
      <c r="O310" s="2"/>
      <c r="P310" s="2"/>
      <c r="Q310" s="2"/>
    </row>
    <row r="311" spans="9:17" x14ac:dyDescent="0.25">
      <c r="I311" s="2"/>
      <c r="J311" s="2"/>
      <c r="K311" s="2"/>
      <c r="L311" s="2"/>
      <c r="M311" s="2"/>
      <c r="N311" s="2"/>
      <c r="O311" s="2"/>
      <c r="P311" s="2"/>
      <c r="Q311" s="2"/>
    </row>
    <row r="312" spans="9:17" x14ac:dyDescent="0.25">
      <c r="I312" s="2"/>
      <c r="J312" s="2"/>
      <c r="K312" s="2"/>
      <c r="L312" s="2"/>
      <c r="M312" s="2"/>
      <c r="N312" s="2"/>
      <c r="O312" s="2"/>
      <c r="P312" s="2"/>
      <c r="Q312" s="2"/>
    </row>
    <row r="313" spans="9:17" x14ac:dyDescent="0.25">
      <c r="I313" s="2"/>
      <c r="J313" s="2"/>
      <c r="K313" s="2"/>
      <c r="L313" s="2"/>
      <c r="M313" s="2"/>
      <c r="N313" s="2"/>
      <c r="O313" s="2"/>
      <c r="P313" s="2"/>
      <c r="Q313" s="2"/>
    </row>
    <row r="314" spans="9:17" x14ac:dyDescent="0.25">
      <c r="I314" s="2"/>
      <c r="J314" s="2"/>
      <c r="K314" s="2"/>
      <c r="L314" s="2"/>
      <c r="M314" s="2"/>
      <c r="N314" s="2"/>
      <c r="O314" s="2"/>
      <c r="P314" s="2"/>
      <c r="Q314" s="2"/>
    </row>
    <row r="315" spans="9:17" x14ac:dyDescent="0.25">
      <c r="I315" s="2"/>
      <c r="J315" s="2"/>
      <c r="K315" s="2"/>
      <c r="L315" s="2"/>
      <c r="M315" s="2"/>
      <c r="N315" s="2"/>
      <c r="O315" s="2"/>
      <c r="P315" s="2"/>
      <c r="Q315" s="2"/>
    </row>
    <row r="316" spans="9:17" x14ac:dyDescent="0.25">
      <c r="I316" s="2"/>
      <c r="J316" s="2"/>
      <c r="K316" s="2"/>
      <c r="L316" s="2"/>
      <c r="M316" s="2"/>
      <c r="N316" s="2"/>
      <c r="O316" s="2"/>
      <c r="P316" s="2"/>
      <c r="Q316" s="2"/>
    </row>
    <row r="317" spans="9:17" x14ac:dyDescent="0.25">
      <c r="I317" s="2"/>
      <c r="J317" s="2"/>
      <c r="K317" s="2"/>
      <c r="L317" s="2"/>
      <c r="M317" s="2"/>
      <c r="N317" s="2"/>
      <c r="O317" s="2"/>
      <c r="P317" s="2"/>
      <c r="Q317" s="2"/>
    </row>
    <row r="318" spans="9:17" x14ac:dyDescent="0.25">
      <c r="I318" s="2"/>
      <c r="J318" s="2"/>
      <c r="K318" s="2"/>
      <c r="L318" s="2"/>
      <c r="M318" s="2"/>
      <c r="N318" s="2"/>
      <c r="O318" s="2"/>
      <c r="P318" s="2"/>
      <c r="Q318" s="2"/>
    </row>
    <row r="319" spans="9:17" x14ac:dyDescent="0.25">
      <c r="I319" s="2"/>
      <c r="J319" s="2"/>
      <c r="K319" s="2"/>
      <c r="L319" s="2"/>
      <c r="M319" s="2"/>
      <c r="N319" s="2"/>
      <c r="O319" s="2"/>
      <c r="P319" s="2"/>
      <c r="Q319" s="2"/>
    </row>
    <row r="320" spans="9:17" x14ac:dyDescent="0.25">
      <c r="I320" s="2"/>
      <c r="J320" s="2"/>
      <c r="K320" s="2"/>
      <c r="L320" s="2"/>
      <c r="M320" s="2"/>
      <c r="N320" s="2"/>
      <c r="O320" s="2"/>
      <c r="P320" s="2"/>
      <c r="Q320" s="2"/>
    </row>
    <row r="321" spans="9:17" x14ac:dyDescent="0.25">
      <c r="I321" s="2"/>
      <c r="J321" s="2"/>
      <c r="K321" s="2"/>
      <c r="L321" s="2"/>
      <c r="M321" s="2"/>
      <c r="N321" s="2"/>
      <c r="O321" s="2"/>
      <c r="P321" s="2"/>
      <c r="Q321" s="2"/>
    </row>
    <row r="322" spans="9:17" x14ac:dyDescent="0.25">
      <c r="I322" s="2"/>
      <c r="J322" s="2"/>
      <c r="K322" s="2"/>
      <c r="L322" s="2"/>
      <c r="M322" s="2"/>
      <c r="N322" s="2"/>
      <c r="O322" s="2"/>
      <c r="P322" s="2"/>
      <c r="Q322" s="2"/>
    </row>
    <row r="323" spans="9:17" x14ac:dyDescent="0.25">
      <c r="I323" s="2"/>
      <c r="J323" s="2"/>
      <c r="K323" s="2"/>
      <c r="L323" s="2"/>
      <c r="M323" s="2"/>
      <c r="N323" s="2"/>
      <c r="O323" s="2"/>
      <c r="P323" s="2"/>
      <c r="Q323" s="2"/>
    </row>
    <row r="324" spans="9:17" x14ac:dyDescent="0.25">
      <c r="I324" s="2"/>
      <c r="J324" s="2"/>
      <c r="K324" s="2"/>
      <c r="L324" s="2"/>
      <c r="M324" s="2"/>
      <c r="N324" s="2"/>
      <c r="O324" s="2"/>
      <c r="P324" s="2"/>
      <c r="Q324" s="2"/>
    </row>
    <row r="325" spans="9:17" x14ac:dyDescent="0.25">
      <c r="I325" s="2"/>
      <c r="J325" s="2"/>
      <c r="K325" s="2"/>
      <c r="L325" s="2"/>
      <c r="M325" s="2"/>
      <c r="N325" s="2"/>
      <c r="O325" s="2"/>
      <c r="P325" s="2"/>
      <c r="Q325" s="2"/>
    </row>
    <row r="326" spans="9:17" x14ac:dyDescent="0.25">
      <c r="I326" s="2"/>
      <c r="J326" s="2"/>
      <c r="K326" s="2"/>
      <c r="L326" s="2"/>
      <c r="M326" s="2"/>
      <c r="N326" s="2"/>
      <c r="O326" s="2"/>
      <c r="P326" s="2"/>
      <c r="Q326" s="2"/>
    </row>
    <row r="327" spans="9:17" x14ac:dyDescent="0.25">
      <c r="I327" s="2"/>
      <c r="J327" s="2"/>
      <c r="K327" s="2"/>
      <c r="L327" s="2"/>
      <c r="M327" s="2"/>
      <c r="N327" s="2"/>
      <c r="O327" s="2"/>
      <c r="P327" s="2"/>
      <c r="Q327" s="2"/>
    </row>
    <row r="328" spans="9:17" x14ac:dyDescent="0.25">
      <c r="I328" s="2"/>
      <c r="J328" s="2"/>
      <c r="K328" s="2"/>
      <c r="L328" s="2"/>
      <c r="M328" s="2"/>
      <c r="N328" s="2"/>
      <c r="O328" s="2"/>
      <c r="P328" s="2"/>
      <c r="Q328" s="2"/>
    </row>
    <row r="329" spans="9:17" x14ac:dyDescent="0.25">
      <c r="I329" s="2"/>
      <c r="J329" s="2"/>
      <c r="K329" s="2"/>
      <c r="L329" s="2"/>
      <c r="M329" s="2"/>
      <c r="N329" s="2"/>
      <c r="O329" s="2"/>
      <c r="P329" s="2"/>
      <c r="Q329" s="2"/>
    </row>
    <row r="330" spans="9:17" x14ac:dyDescent="0.25">
      <c r="I330" s="2"/>
      <c r="J330" s="2"/>
      <c r="K330" s="2"/>
      <c r="L330" s="2"/>
      <c r="M330" s="2"/>
      <c r="N330" s="2"/>
      <c r="O330" s="2"/>
      <c r="P330" s="2"/>
      <c r="Q330" s="2"/>
    </row>
    <row r="331" spans="9:17" x14ac:dyDescent="0.25">
      <c r="I331" s="2"/>
      <c r="J331" s="2"/>
      <c r="K331" s="2"/>
      <c r="L331" s="2"/>
      <c r="M331" s="2"/>
      <c r="N331" s="2"/>
      <c r="O331" s="2"/>
      <c r="P331" s="2"/>
      <c r="Q331" s="2"/>
    </row>
    <row r="332" spans="9:17" x14ac:dyDescent="0.25">
      <c r="I332" s="2"/>
      <c r="J332" s="2"/>
      <c r="K332" s="2"/>
      <c r="L332" s="2"/>
      <c r="M332" s="2"/>
      <c r="N332" s="2"/>
      <c r="O332" s="2"/>
      <c r="P332" s="2"/>
      <c r="Q332" s="2"/>
    </row>
    <row r="333" spans="9:17" x14ac:dyDescent="0.25">
      <c r="I333" s="2"/>
      <c r="J333" s="2"/>
      <c r="K333" s="2"/>
      <c r="L333" s="2"/>
      <c r="M333" s="2"/>
      <c r="N333" s="2"/>
      <c r="O333" s="2"/>
      <c r="P333" s="2"/>
      <c r="Q333" s="2"/>
    </row>
    <row r="334" spans="9:17" x14ac:dyDescent="0.25">
      <c r="I334" s="2"/>
      <c r="J334" s="2"/>
      <c r="K334" s="2"/>
      <c r="L334" s="2"/>
      <c r="M334" s="2"/>
      <c r="N334" s="2"/>
      <c r="O334" s="2"/>
      <c r="P334" s="2"/>
      <c r="Q334" s="2"/>
    </row>
    <row r="335" spans="9:17" x14ac:dyDescent="0.25">
      <c r="I335" s="2"/>
      <c r="J335" s="2"/>
      <c r="K335" s="2"/>
      <c r="L335" s="2"/>
      <c r="M335" s="2"/>
      <c r="N335" s="2"/>
      <c r="O335" s="2"/>
      <c r="P335" s="2"/>
      <c r="Q335" s="2"/>
    </row>
    <row r="336" spans="9:17" x14ac:dyDescent="0.25">
      <c r="I336" s="2"/>
      <c r="J336" s="2"/>
      <c r="K336" s="2"/>
      <c r="L336" s="2"/>
      <c r="M336" s="2"/>
      <c r="N336" s="2"/>
      <c r="O336" s="2"/>
      <c r="P336" s="2"/>
      <c r="Q336" s="2"/>
    </row>
    <row r="337" spans="9:17" x14ac:dyDescent="0.25">
      <c r="I337" s="2"/>
      <c r="J337" s="2"/>
      <c r="K337" s="2"/>
      <c r="L337" s="2"/>
      <c r="M337" s="2"/>
      <c r="N337" s="2"/>
      <c r="O337" s="2"/>
      <c r="P337" s="2"/>
      <c r="Q337" s="2"/>
    </row>
    <row r="338" spans="9:17" x14ac:dyDescent="0.25">
      <c r="I338" s="2"/>
      <c r="J338" s="2"/>
      <c r="K338" s="2"/>
      <c r="L338" s="2"/>
      <c r="M338" s="2"/>
      <c r="N338" s="2"/>
      <c r="O338" s="2"/>
      <c r="P338" s="2"/>
      <c r="Q338" s="2"/>
    </row>
    <row r="339" spans="9:17" x14ac:dyDescent="0.25">
      <c r="I339" s="2"/>
      <c r="J339" s="2"/>
      <c r="K339" s="2"/>
      <c r="L339" s="2"/>
      <c r="M339" s="2"/>
      <c r="N339" s="2"/>
      <c r="O339" s="2"/>
      <c r="P339" s="2"/>
      <c r="Q339" s="2"/>
    </row>
    <row r="340" spans="9:17" x14ac:dyDescent="0.25">
      <c r="I340" s="2"/>
      <c r="J340" s="2"/>
      <c r="K340" s="2"/>
      <c r="L340" s="2"/>
      <c r="M340" s="2"/>
      <c r="N340" s="2"/>
      <c r="O340" s="2"/>
      <c r="P340" s="2"/>
      <c r="Q340" s="2"/>
    </row>
    <row r="341" spans="9:17" x14ac:dyDescent="0.25">
      <c r="I341" s="2"/>
      <c r="J341" s="2"/>
      <c r="K341" s="2"/>
      <c r="L341" s="2"/>
      <c r="M341" s="2"/>
      <c r="N341" s="2"/>
      <c r="O341" s="2"/>
      <c r="P341" s="2"/>
      <c r="Q341" s="2"/>
    </row>
    <row r="342" spans="9:17" x14ac:dyDescent="0.25">
      <c r="I342" s="2"/>
      <c r="J342" s="2"/>
      <c r="K342" s="2"/>
      <c r="L342" s="2"/>
      <c r="M342" s="2"/>
      <c r="N342" s="2"/>
      <c r="O342" s="2"/>
      <c r="P342" s="2"/>
      <c r="Q342" s="2"/>
    </row>
    <row r="343" spans="9:17" x14ac:dyDescent="0.25">
      <c r="I343" s="2"/>
      <c r="J343" s="2"/>
      <c r="K343" s="2"/>
      <c r="L343" s="2"/>
      <c r="M343" s="2"/>
      <c r="N343" s="2"/>
      <c r="O343" s="2"/>
      <c r="P343" s="2"/>
      <c r="Q343" s="2"/>
    </row>
    <row r="344" spans="9:17" x14ac:dyDescent="0.25">
      <c r="I344" s="2"/>
      <c r="J344" s="2"/>
      <c r="K344" s="2"/>
      <c r="L344" s="2"/>
      <c r="M344" s="2"/>
      <c r="N344" s="2"/>
      <c r="O344" s="2"/>
      <c r="P344" s="2"/>
      <c r="Q344" s="2"/>
    </row>
    <row r="345" spans="9:17" x14ac:dyDescent="0.25">
      <c r="I345" s="2"/>
      <c r="J345" s="2"/>
      <c r="K345" s="2"/>
      <c r="L345" s="2"/>
      <c r="M345" s="2"/>
      <c r="N345" s="2"/>
      <c r="O345" s="2"/>
      <c r="P345" s="2"/>
      <c r="Q345" s="2"/>
    </row>
    <row r="346" spans="9:17" x14ac:dyDescent="0.25">
      <c r="I346" s="2"/>
      <c r="J346" s="2"/>
      <c r="K346" s="2"/>
      <c r="L346" s="2"/>
      <c r="M346" s="2"/>
      <c r="N346" s="2"/>
      <c r="O346" s="2"/>
      <c r="P346" s="2"/>
      <c r="Q346" s="2"/>
    </row>
    <row r="347" spans="9:17" x14ac:dyDescent="0.25">
      <c r="I347" s="2"/>
      <c r="J347" s="2"/>
      <c r="K347" s="2"/>
      <c r="L347" s="2"/>
      <c r="M347" s="2"/>
      <c r="N347" s="2"/>
      <c r="O347" s="2"/>
      <c r="P347" s="2"/>
      <c r="Q347" s="2"/>
    </row>
    <row r="348" spans="9:17" x14ac:dyDescent="0.25">
      <c r="I348" s="2"/>
      <c r="J348" s="2"/>
      <c r="K348" s="2"/>
      <c r="L348" s="2"/>
      <c r="M348" s="2"/>
      <c r="N348" s="2"/>
      <c r="O348" s="2"/>
      <c r="P348" s="2"/>
      <c r="Q348" s="2"/>
    </row>
    <row r="349" spans="9:17" x14ac:dyDescent="0.25">
      <c r="I349" s="2"/>
      <c r="J349" s="2"/>
      <c r="K349" s="2"/>
      <c r="L349" s="2"/>
      <c r="M349" s="2"/>
      <c r="N349" s="2"/>
      <c r="O349" s="2"/>
      <c r="P349" s="2"/>
      <c r="Q349" s="2"/>
    </row>
    <row r="350" spans="9:17" x14ac:dyDescent="0.25">
      <c r="I350" s="2"/>
      <c r="J350" s="2"/>
      <c r="K350" s="2"/>
      <c r="L350" s="2"/>
      <c r="M350" s="2"/>
      <c r="N350" s="2"/>
      <c r="O350" s="2"/>
      <c r="P350" s="2"/>
      <c r="Q350" s="2"/>
    </row>
    <row r="351" spans="9:17" x14ac:dyDescent="0.25">
      <c r="I351" s="2"/>
      <c r="J351" s="2"/>
      <c r="K351" s="2"/>
      <c r="L351" s="2"/>
      <c r="M351" s="2"/>
      <c r="N351" s="2"/>
      <c r="O351" s="2"/>
      <c r="P351" s="2"/>
      <c r="Q351" s="2"/>
    </row>
    <row r="352" spans="9:17" x14ac:dyDescent="0.25">
      <c r="I352" s="2"/>
      <c r="J352" s="2"/>
      <c r="K352" s="2"/>
      <c r="L352" s="2"/>
      <c r="M352" s="2"/>
      <c r="N352" s="2"/>
      <c r="O352" s="2"/>
      <c r="P352" s="2"/>
      <c r="Q352" s="2"/>
    </row>
    <row r="353" spans="3:17" x14ac:dyDescent="0.25">
      <c r="I353" s="2"/>
      <c r="J353" s="2"/>
      <c r="K353" s="2"/>
      <c r="L353" s="2"/>
      <c r="M353" s="2"/>
      <c r="N353" s="2"/>
      <c r="O353" s="2"/>
      <c r="P353" s="2"/>
      <c r="Q353" s="2"/>
    </row>
    <row r="354" spans="3:17" x14ac:dyDescent="0.25">
      <c r="I354" s="2"/>
      <c r="J354" s="2"/>
      <c r="K354" s="2"/>
      <c r="L354" s="2"/>
      <c r="M354" s="2"/>
      <c r="N354" s="2"/>
      <c r="O354" s="2"/>
      <c r="P354" s="2"/>
      <c r="Q354" s="2"/>
    </row>
    <row r="355" spans="3:17" x14ac:dyDescent="0.25">
      <c r="I355" s="2"/>
      <c r="J355" s="2"/>
      <c r="K355" s="2"/>
      <c r="L355" s="2"/>
      <c r="M355" s="2"/>
      <c r="N355" s="2"/>
      <c r="O355" s="2"/>
      <c r="P355" s="2"/>
      <c r="Q355" s="2"/>
    </row>
    <row r="356" spans="3:17" x14ac:dyDescent="0.25">
      <c r="I356" s="2"/>
      <c r="J356" s="2"/>
      <c r="K356" s="2"/>
      <c r="L356" s="2"/>
      <c r="M356" s="2"/>
      <c r="N356" s="2"/>
      <c r="O356" s="2"/>
      <c r="P356" s="2"/>
      <c r="Q356" s="2"/>
    </row>
    <row r="357" spans="3:17" x14ac:dyDescent="0.25">
      <c r="I357" s="2"/>
      <c r="J357" s="2"/>
      <c r="K357" s="2"/>
      <c r="L357" s="2"/>
      <c r="M357" s="2"/>
      <c r="N357" s="2"/>
      <c r="O357" s="2"/>
      <c r="P357" s="2"/>
      <c r="Q357" s="2"/>
    </row>
    <row r="358" spans="3:17" x14ac:dyDescent="0.25">
      <c r="C358" t="s">
        <v>1</v>
      </c>
      <c r="I358" s="2"/>
      <c r="J358" s="2"/>
      <c r="K358" s="2"/>
      <c r="L358" s="2"/>
      <c r="M358" s="2"/>
      <c r="N358" s="2"/>
      <c r="O358" s="2"/>
      <c r="P358" s="2"/>
      <c r="Q358" s="2"/>
    </row>
    <row r="359" spans="3:17" x14ac:dyDescent="0.25">
      <c r="I359" s="2"/>
      <c r="J359" s="2"/>
      <c r="K359" s="2"/>
      <c r="L359" s="2"/>
      <c r="M359" s="2"/>
      <c r="N359" s="2"/>
      <c r="O359" s="2"/>
      <c r="P359" s="2"/>
      <c r="Q359" s="2"/>
    </row>
    <row r="360" spans="3:17" x14ac:dyDescent="0.25">
      <c r="I360" s="2"/>
      <c r="J360" s="2"/>
      <c r="K360" s="2"/>
      <c r="L360" s="2"/>
      <c r="M360" s="2"/>
      <c r="N360" s="2"/>
      <c r="O360" s="2"/>
      <c r="P360" s="2"/>
      <c r="Q360" s="2"/>
    </row>
    <row r="361" spans="3:17" x14ac:dyDescent="0.25">
      <c r="I361" s="2"/>
      <c r="J361" s="2"/>
      <c r="K361" s="2" t="s">
        <v>1</v>
      </c>
      <c r="L361" s="2"/>
      <c r="M361" s="2"/>
      <c r="N361" s="2"/>
      <c r="O361" s="2"/>
      <c r="P361" s="2"/>
      <c r="Q361" s="2"/>
    </row>
    <row r="362" spans="3:17" x14ac:dyDescent="0.25">
      <c r="I362" s="2"/>
      <c r="J362" s="2"/>
      <c r="K362" s="2"/>
      <c r="L362" s="2"/>
      <c r="M362" s="2"/>
      <c r="N362" s="2"/>
      <c r="O362" s="2"/>
      <c r="P362" s="2"/>
      <c r="Q362" s="2"/>
    </row>
    <row r="363" spans="3:17" x14ac:dyDescent="0.25">
      <c r="I363" s="2"/>
      <c r="J363" s="2"/>
      <c r="K363" s="2"/>
      <c r="L363" s="2"/>
      <c r="M363" s="2"/>
      <c r="N363" s="2"/>
      <c r="O363" s="2"/>
      <c r="P363" s="2"/>
      <c r="Q363" s="2"/>
    </row>
    <row r="364" spans="3:17" x14ac:dyDescent="0.25">
      <c r="I364" s="2"/>
      <c r="J364" s="2"/>
      <c r="K364" s="2"/>
      <c r="L364" s="2"/>
      <c r="M364" s="2"/>
      <c r="N364" s="2"/>
      <c r="O364" s="2"/>
      <c r="P364" s="2"/>
      <c r="Q364" s="2"/>
    </row>
    <row r="365" spans="3:17" x14ac:dyDescent="0.25">
      <c r="I365" s="2"/>
      <c r="J365" s="2"/>
      <c r="K365" s="2"/>
      <c r="L365" s="2"/>
      <c r="M365" s="2"/>
      <c r="N365" s="2"/>
      <c r="O365" s="2"/>
      <c r="P365" s="2"/>
      <c r="Q365" s="2"/>
    </row>
    <row r="366" spans="3:17" x14ac:dyDescent="0.25">
      <c r="I366" s="2"/>
      <c r="J366" s="2"/>
      <c r="K366" s="2"/>
      <c r="L366" s="2"/>
      <c r="M366" s="2"/>
      <c r="N366" s="2"/>
      <c r="O366" s="2"/>
      <c r="P366" s="2"/>
      <c r="Q366" s="2"/>
    </row>
    <row r="367" spans="3:17" x14ac:dyDescent="0.25">
      <c r="I367" s="2"/>
      <c r="J367" s="2"/>
      <c r="K367" s="2"/>
      <c r="L367" s="2"/>
      <c r="M367" s="2"/>
      <c r="N367" s="2"/>
      <c r="O367" s="2"/>
      <c r="P367" s="2"/>
      <c r="Q367" s="2"/>
    </row>
    <row r="368" spans="3:17" x14ac:dyDescent="0.25">
      <c r="I368" s="2"/>
      <c r="J368" s="2"/>
      <c r="K368" s="2"/>
      <c r="L368" s="2"/>
      <c r="M368" s="2"/>
      <c r="N368" s="2"/>
      <c r="O368" s="2"/>
      <c r="P368" s="2"/>
      <c r="Q368" s="2"/>
    </row>
    <row r="369" spans="9:17" x14ac:dyDescent="0.25">
      <c r="I369" s="2"/>
      <c r="J369" s="2"/>
      <c r="K369" s="2"/>
      <c r="L369" s="2"/>
      <c r="M369" s="2"/>
      <c r="N369" s="2"/>
      <c r="O369" s="2"/>
      <c r="P369" s="2"/>
      <c r="Q369" s="2"/>
    </row>
    <row r="370" spans="9:17" x14ac:dyDescent="0.25">
      <c r="I370" s="2"/>
      <c r="J370" s="2"/>
      <c r="K370" s="2"/>
      <c r="L370" s="2"/>
      <c r="M370" s="2"/>
      <c r="N370" s="2"/>
      <c r="O370" s="2"/>
      <c r="P370" s="2"/>
      <c r="Q370" s="2"/>
    </row>
    <row r="371" spans="9:17" x14ac:dyDescent="0.25">
      <c r="I371" s="2"/>
      <c r="J371" s="2"/>
      <c r="K371" s="2"/>
      <c r="L371" s="2"/>
      <c r="M371" s="2"/>
      <c r="N371" s="2"/>
      <c r="O371" s="2"/>
      <c r="P371" s="2"/>
      <c r="Q371" s="2"/>
    </row>
    <row r="372" spans="9:17" x14ac:dyDescent="0.25">
      <c r="I372" s="2"/>
      <c r="J372" s="2"/>
      <c r="K372" s="2"/>
      <c r="L372" s="2"/>
      <c r="M372" s="2"/>
      <c r="N372" s="2"/>
      <c r="O372" s="2"/>
      <c r="P372" s="2"/>
      <c r="Q372" s="2"/>
    </row>
    <row r="373" spans="9:17" x14ac:dyDescent="0.25">
      <c r="I373" s="2"/>
      <c r="J373" s="2"/>
      <c r="K373" s="2"/>
      <c r="L373" s="2"/>
      <c r="M373" s="2"/>
      <c r="N373" s="2"/>
      <c r="O373" s="2"/>
      <c r="P373" s="2"/>
      <c r="Q373" s="2"/>
    </row>
    <row r="374" spans="9:17" x14ac:dyDescent="0.25">
      <c r="I374" s="2"/>
      <c r="J374" s="2"/>
      <c r="K374" s="2"/>
      <c r="L374" s="2"/>
      <c r="M374" s="2"/>
      <c r="N374" s="2"/>
      <c r="O374" s="2"/>
      <c r="P374" s="2"/>
      <c r="Q374" s="2"/>
    </row>
    <row r="375" spans="9:17" x14ac:dyDescent="0.25">
      <c r="I375" s="2"/>
      <c r="J375" s="2"/>
      <c r="K375" s="2"/>
      <c r="L375" s="2"/>
      <c r="M375" s="2"/>
      <c r="N375" s="2"/>
      <c r="O375" s="2"/>
      <c r="P375" s="2"/>
      <c r="Q375" s="2"/>
    </row>
    <row r="376" spans="9:17" x14ac:dyDescent="0.25">
      <c r="I376" s="2"/>
      <c r="J376" s="2"/>
      <c r="K376" s="2"/>
      <c r="L376" s="2"/>
      <c r="M376" s="2"/>
      <c r="N376" s="2"/>
      <c r="O376" s="2"/>
      <c r="P376" s="2"/>
      <c r="Q376" s="2"/>
    </row>
    <row r="377" spans="9:17" x14ac:dyDescent="0.25">
      <c r="I377" s="2"/>
      <c r="J377" s="2"/>
      <c r="K377" s="2"/>
      <c r="L377" s="2"/>
      <c r="M377" s="2"/>
      <c r="N377" s="2"/>
      <c r="O377" s="2"/>
      <c r="P377" s="2"/>
      <c r="Q377" s="2"/>
    </row>
    <row r="378" spans="9:17" x14ac:dyDescent="0.25">
      <c r="I378" s="2"/>
      <c r="J378" s="2"/>
      <c r="K378" s="2"/>
      <c r="L378" s="2"/>
      <c r="M378" s="2"/>
      <c r="N378" s="2"/>
      <c r="O378" s="2"/>
      <c r="P378" s="2"/>
      <c r="Q378" s="2"/>
    </row>
    <row r="379" spans="9:17" x14ac:dyDescent="0.25">
      <c r="I379" s="2"/>
      <c r="J379" s="2"/>
      <c r="K379" s="2"/>
      <c r="L379" s="2"/>
      <c r="M379" s="2"/>
      <c r="N379" s="2"/>
      <c r="O379" s="2"/>
      <c r="P379" s="2"/>
      <c r="Q379" s="2"/>
    </row>
    <row r="380" spans="9:17" x14ac:dyDescent="0.25">
      <c r="I380" s="2"/>
      <c r="J380" s="2"/>
      <c r="K380" s="2"/>
      <c r="L380" s="2"/>
      <c r="M380" s="2"/>
      <c r="N380" s="2"/>
      <c r="O380" s="2"/>
      <c r="P380" s="2"/>
      <c r="Q380" s="2"/>
    </row>
    <row r="381" spans="9:17" x14ac:dyDescent="0.25">
      <c r="I381" s="2"/>
      <c r="J381" s="2"/>
      <c r="K381" s="2"/>
      <c r="L381" s="2"/>
      <c r="M381" s="2"/>
      <c r="N381" s="2"/>
      <c r="O381" s="2"/>
      <c r="P381" s="2"/>
      <c r="Q381" s="2"/>
    </row>
    <row r="382" spans="9:17" x14ac:dyDescent="0.25">
      <c r="I382" s="2"/>
      <c r="J382" s="2"/>
      <c r="K382" s="2"/>
      <c r="L382" s="2"/>
      <c r="M382" s="2"/>
      <c r="N382" s="2"/>
      <c r="O382" s="2"/>
      <c r="P382" s="2"/>
      <c r="Q382" s="2"/>
    </row>
    <row r="383" spans="9:17" x14ac:dyDescent="0.25">
      <c r="I383" s="2"/>
      <c r="J383" s="2"/>
      <c r="K383" s="2"/>
      <c r="L383" s="2"/>
      <c r="M383" s="2"/>
      <c r="N383" s="2"/>
      <c r="O383" s="2"/>
      <c r="P383" s="2"/>
      <c r="Q383" s="2"/>
    </row>
    <row r="384" spans="9:17" x14ac:dyDescent="0.25">
      <c r="I384" s="2"/>
      <c r="J384" s="2"/>
      <c r="K384" s="2"/>
      <c r="L384" s="2"/>
      <c r="M384" s="2"/>
      <c r="N384" s="2"/>
      <c r="O384" s="2"/>
      <c r="P384" s="2"/>
      <c r="Q384" s="2"/>
    </row>
    <row r="385" spans="9:17" x14ac:dyDescent="0.25">
      <c r="I385" s="2"/>
      <c r="J385" s="2"/>
      <c r="K385" s="2"/>
      <c r="L385" s="2"/>
      <c r="M385" s="2"/>
      <c r="N385" s="2"/>
      <c r="O385" s="2"/>
      <c r="P385" s="2"/>
      <c r="Q385" s="2"/>
    </row>
    <row r="386" spans="9:17" x14ac:dyDescent="0.25">
      <c r="I386" s="2"/>
      <c r="J386" s="2"/>
      <c r="K386" s="2"/>
      <c r="L386" s="2"/>
      <c r="M386" s="2"/>
      <c r="N386" s="2"/>
      <c r="O386" s="2"/>
      <c r="P386" s="2"/>
      <c r="Q386" s="2"/>
    </row>
    <row r="387" spans="9:17" x14ac:dyDescent="0.25">
      <c r="I387" s="2"/>
      <c r="J387" s="2"/>
      <c r="K387" s="2"/>
      <c r="L387" s="2"/>
      <c r="M387" s="2"/>
      <c r="N387" s="2"/>
      <c r="O387" s="2"/>
      <c r="P387" s="2"/>
      <c r="Q387" s="2"/>
    </row>
    <row r="388" spans="9:17" x14ac:dyDescent="0.25">
      <c r="I388" s="2"/>
      <c r="J388" s="2"/>
      <c r="K388" s="2"/>
      <c r="L388" s="2"/>
      <c r="M388" s="2"/>
      <c r="N388" s="2"/>
      <c r="O388" s="2"/>
      <c r="P388" s="2"/>
      <c r="Q388" s="2"/>
    </row>
    <row r="389" spans="9:17" x14ac:dyDescent="0.25">
      <c r="I389" s="2"/>
      <c r="J389" s="2"/>
      <c r="K389" s="2"/>
      <c r="L389" s="2"/>
      <c r="M389" s="2"/>
      <c r="N389" s="2"/>
      <c r="O389" s="2"/>
      <c r="P389" s="2"/>
      <c r="Q389" s="2"/>
    </row>
    <row r="390" spans="9:17" x14ac:dyDescent="0.25">
      <c r="I390" s="2"/>
      <c r="J390" s="2"/>
      <c r="K390" s="2"/>
      <c r="L390" s="2"/>
      <c r="M390" s="2"/>
      <c r="N390" s="2"/>
      <c r="O390" s="2"/>
      <c r="P390" s="2"/>
      <c r="Q390" s="2"/>
    </row>
    <row r="391" spans="9:17" x14ac:dyDescent="0.25">
      <c r="I391" s="2"/>
      <c r="J391" s="2"/>
      <c r="K391" s="2"/>
      <c r="L391" s="2"/>
      <c r="M391" s="2"/>
      <c r="N391" s="2"/>
      <c r="O391" s="2"/>
      <c r="P391" s="2"/>
      <c r="Q391" s="2"/>
    </row>
    <row r="392" spans="9:17" x14ac:dyDescent="0.25">
      <c r="I392" s="2"/>
      <c r="J392" s="2"/>
      <c r="K392" s="2"/>
      <c r="L392" s="2"/>
      <c r="M392" s="2"/>
      <c r="N392" s="2"/>
      <c r="O392" s="2"/>
      <c r="P392" s="2"/>
      <c r="Q392" s="2"/>
    </row>
    <row r="393" spans="9:17" x14ac:dyDescent="0.25">
      <c r="I393" s="2"/>
      <c r="J393" s="2"/>
      <c r="K393" s="2"/>
      <c r="L393" s="2"/>
      <c r="M393" s="2"/>
      <c r="N393" s="2"/>
      <c r="O393" s="2"/>
      <c r="P393" s="2"/>
      <c r="Q393" s="2"/>
    </row>
    <row r="394" spans="9:17" x14ac:dyDescent="0.25">
      <c r="I394" s="2"/>
      <c r="J394" s="2"/>
      <c r="K394" s="2"/>
      <c r="L394" s="2"/>
      <c r="M394" s="2"/>
      <c r="N394" s="2"/>
      <c r="O394" s="2"/>
      <c r="P394" s="2"/>
      <c r="Q394" s="2"/>
    </row>
    <row r="395" spans="9:17" x14ac:dyDescent="0.25">
      <c r="I395" s="2"/>
      <c r="J395" s="2"/>
      <c r="K395" s="2"/>
      <c r="L395" s="2"/>
      <c r="M395" s="2"/>
      <c r="N395" s="2"/>
      <c r="O395" s="2"/>
      <c r="P395" s="2"/>
      <c r="Q395" s="2"/>
    </row>
    <row r="396" spans="9:17" x14ac:dyDescent="0.25">
      <c r="I396" s="2"/>
      <c r="J396" s="2"/>
      <c r="K396" s="2"/>
      <c r="L396" s="2"/>
      <c r="M396" s="2"/>
      <c r="N396" s="2"/>
      <c r="O396" s="2"/>
      <c r="P396" s="2"/>
      <c r="Q396" s="2"/>
    </row>
    <row r="397" spans="9:17" x14ac:dyDescent="0.25">
      <c r="I397" s="2"/>
      <c r="J397" s="2"/>
      <c r="K397" s="2"/>
      <c r="L397" s="2"/>
      <c r="M397" s="2"/>
      <c r="N397" s="2"/>
      <c r="O397" s="2"/>
      <c r="P397" s="2"/>
      <c r="Q397" s="2"/>
    </row>
    <row r="398" spans="9:17" x14ac:dyDescent="0.25">
      <c r="I398" s="2"/>
      <c r="J398" s="2"/>
      <c r="K398" s="2"/>
      <c r="L398" s="2"/>
      <c r="M398" s="2"/>
      <c r="N398" s="2"/>
      <c r="O398" s="2"/>
      <c r="P398" s="2"/>
      <c r="Q398" s="2"/>
    </row>
    <row r="399" spans="9:17" x14ac:dyDescent="0.25">
      <c r="I399" s="2"/>
      <c r="J399" s="2"/>
      <c r="K399" s="2"/>
      <c r="L399" s="2"/>
      <c r="M399" s="2"/>
      <c r="N399" s="2"/>
      <c r="O399" s="2"/>
      <c r="P399" s="2"/>
      <c r="Q399" s="2"/>
    </row>
    <row r="400" spans="9:17" x14ac:dyDescent="0.25">
      <c r="I400" s="2"/>
      <c r="J400" s="2"/>
      <c r="K400" s="2"/>
      <c r="L400" s="2"/>
      <c r="M400" s="2"/>
      <c r="N400" s="2"/>
      <c r="O400" s="2"/>
      <c r="P400" s="2"/>
      <c r="Q400" s="2"/>
    </row>
    <row r="401" spans="9:17" x14ac:dyDescent="0.25">
      <c r="I401" s="2"/>
      <c r="J401" s="2"/>
      <c r="K401" s="2"/>
      <c r="L401" s="2"/>
      <c r="M401" s="2"/>
      <c r="N401" s="2"/>
      <c r="O401" s="2"/>
      <c r="P401" s="2"/>
      <c r="Q401" s="2"/>
    </row>
    <row r="402" spans="9:17" x14ac:dyDescent="0.25">
      <c r="I402" s="2"/>
      <c r="J402" s="2"/>
      <c r="K402" s="2"/>
      <c r="L402" s="2"/>
      <c r="M402" s="2"/>
      <c r="N402" s="2"/>
      <c r="O402" s="2"/>
      <c r="P402" s="2"/>
      <c r="Q402" s="2"/>
    </row>
    <row r="403" spans="9:17" x14ac:dyDescent="0.25">
      <c r="I403" s="2"/>
      <c r="J403" s="2"/>
      <c r="K403" s="2"/>
      <c r="L403" s="2"/>
      <c r="M403" s="2"/>
      <c r="N403" s="2"/>
      <c r="O403" s="2"/>
      <c r="P403" s="2"/>
      <c r="Q403" s="2"/>
    </row>
    <row r="404" spans="9:17" x14ac:dyDescent="0.25">
      <c r="I404" s="2"/>
      <c r="J404" s="2"/>
      <c r="K404" s="2"/>
      <c r="L404" s="2"/>
      <c r="M404" s="2"/>
      <c r="N404" s="2"/>
      <c r="O404" s="2"/>
      <c r="P404" s="2"/>
      <c r="Q404" s="2"/>
    </row>
    <row r="405" spans="9:17" x14ac:dyDescent="0.25">
      <c r="I405" s="2"/>
      <c r="J405" s="2"/>
      <c r="K405" s="2"/>
      <c r="L405" s="2"/>
      <c r="M405" s="2"/>
      <c r="N405" s="2"/>
      <c r="O405" s="2"/>
      <c r="P405" s="2"/>
      <c r="Q405" s="2"/>
    </row>
    <row r="406" spans="9:17" x14ac:dyDescent="0.25">
      <c r="I406" s="2"/>
      <c r="J406" s="2"/>
      <c r="K406" s="2"/>
      <c r="L406" s="2"/>
      <c r="M406" s="2"/>
      <c r="N406" s="2"/>
      <c r="O406" s="2"/>
      <c r="P406" s="2"/>
      <c r="Q406" s="2"/>
    </row>
    <row r="407" spans="9:17" x14ac:dyDescent="0.25">
      <c r="I407" s="2"/>
      <c r="J407" s="2"/>
      <c r="K407" s="2"/>
      <c r="L407" s="2"/>
      <c r="M407" s="2"/>
      <c r="N407" s="2"/>
      <c r="O407" s="2"/>
      <c r="P407" s="2"/>
      <c r="Q407" s="2"/>
    </row>
    <row r="408" spans="9:17" x14ac:dyDescent="0.25">
      <c r="I408" s="2"/>
      <c r="J408" s="2"/>
      <c r="K408" s="2"/>
      <c r="L408" s="2"/>
      <c r="M408" s="2"/>
      <c r="N408" s="2"/>
      <c r="O408" s="2"/>
      <c r="P408" s="2"/>
      <c r="Q408" s="2"/>
    </row>
    <row r="409" spans="9:17" x14ac:dyDescent="0.25">
      <c r="I409" s="2"/>
      <c r="J409" s="2"/>
      <c r="K409" s="2"/>
      <c r="L409" s="2"/>
      <c r="M409" s="2"/>
      <c r="N409" s="2"/>
      <c r="O409" s="2"/>
      <c r="P409" s="2"/>
      <c r="Q409" s="2"/>
    </row>
    <row r="410" spans="9:17" x14ac:dyDescent="0.25">
      <c r="I410" s="2"/>
      <c r="J410" s="2"/>
      <c r="K410" s="2"/>
      <c r="L410" s="2"/>
      <c r="M410" s="2"/>
      <c r="N410" s="2"/>
      <c r="O410" s="2"/>
      <c r="P410" s="2"/>
      <c r="Q410" s="2"/>
    </row>
    <row r="411" spans="9:17" x14ac:dyDescent="0.25">
      <c r="I411" s="2"/>
      <c r="J411" s="2"/>
      <c r="K411" s="2"/>
      <c r="L411" s="2"/>
      <c r="M411" s="2"/>
      <c r="N411" s="2"/>
      <c r="O411" s="2"/>
      <c r="P411" s="2"/>
      <c r="Q411" s="2"/>
    </row>
    <row r="412" spans="9:17" x14ac:dyDescent="0.25">
      <c r="I412" s="2"/>
      <c r="J412" s="2"/>
      <c r="K412" s="2"/>
      <c r="L412" s="2"/>
      <c r="M412" s="2"/>
      <c r="N412" s="2"/>
      <c r="O412" s="2"/>
      <c r="P412" s="2"/>
      <c r="Q412" s="2"/>
    </row>
    <row r="413" spans="9:17" x14ac:dyDescent="0.25">
      <c r="I413" s="2"/>
      <c r="J413" s="2"/>
      <c r="K413" s="2"/>
      <c r="L413" s="2"/>
      <c r="M413" s="2"/>
      <c r="N413" s="2"/>
      <c r="O413" s="2"/>
      <c r="P413" s="2"/>
      <c r="Q413" s="2"/>
    </row>
    <row r="414" spans="9:17" x14ac:dyDescent="0.25">
      <c r="I414" s="2"/>
      <c r="J414" s="2"/>
      <c r="K414" s="2"/>
      <c r="L414" s="2"/>
      <c r="M414" s="2"/>
      <c r="N414" s="2"/>
      <c r="O414" s="2"/>
      <c r="P414" s="2"/>
      <c r="Q414" s="2"/>
    </row>
  </sheetData>
  <sheetProtection sheet="1" objects="1" scenarios="1" formatCells="0" selectLockedCells="1"/>
  <phoneticPr fontId="9" type="noConversion"/>
  <pageMargins left="0.75" right="0.75" top="1" bottom="1" header="0.5" footer="0.5"/>
  <pageSetup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16"/>
  <sheetViews>
    <sheetView workbookViewId="0">
      <selection activeCell="D275" sqref="D275"/>
    </sheetView>
  </sheetViews>
  <sheetFormatPr defaultRowHeight="12.5" x14ac:dyDescent="0.25"/>
  <cols>
    <col min="1" max="1" width="8" customWidth="1"/>
    <col min="2" max="2" width="9.54296875" customWidth="1"/>
    <col min="3" max="3" width="11.54296875" customWidth="1"/>
    <col min="4" max="4" width="9.54296875" customWidth="1"/>
    <col min="5" max="5" width="9" customWidth="1"/>
    <col min="6" max="6" width="10.7265625" customWidth="1"/>
    <col min="7" max="7" width="15.26953125" customWidth="1"/>
    <col min="8" max="8" width="16.1796875" customWidth="1"/>
    <col min="9" max="9" width="10.54296875" customWidth="1"/>
    <col min="10" max="10" width="12.453125" customWidth="1"/>
    <col min="11" max="11" width="11.453125" customWidth="1"/>
  </cols>
  <sheetData>
    <row r="1" spans="1:2" ht="15.5" x14ac:dyDescent="0.35">
      <c r="A1" s="1" t="s">
        <v>69</v>
      </c>
    </row>
    <row r="2" spans="1:2" ht="13" x14ac:dyDescent="0.3">
      <c r="B2" s="3" t="s">
        <v>0</v>
      </c>
    </row>
    <row r="3" spans="1:2" ht="15.5" x14ac:dyDescent="0.35">
      <c r="B3" s="1" t="s">
        <v>306</v>
      </c>
    </row>
    <row r="14" spans="1:2" x14ac:dyDescent="0.25">
      <c r="A14" t="s">
        <v>1</v>
      </c>
    </row>
    <row r="44" spans="8:8" ht="13" x14ac:dyDescent="0.3">
      <c r="H44" s="117"/>
    </row>
    <row r="45" spans="8:8" ht="13" x14ac:dyDescent="0.3">
      <c r="H45" s="118"/>
    </row>
    <row r="46" spans="8:8" x14ac:dyDescent="0.25">
      <c r="H46" s="50"/>
    </row>
    <row r="48" spans="8:8" x14ac:dyDescent="0.25">
      <c r="H48" s="50"/>
    </row>
    <row r="54" spans="3:7" ht="13" thickBot="1" x14ac:dyDescent="0.3"/>
    <row r="55" spans="3:7" ht="13.5" thickBot="1" x14ac:dyDescent="0.35">
      <c r="C55" s="3"/>
      <c r="D55" s="32"/>
      <c r="E55" s="56" t="s">
        <v>88</v>
      </c>
      <c r="F55" s="34"/>
      <c r="G55" s="117"/>
    </row>
    <row r="56" spans="3:7" ht="13.5" thickBot="1" x14ac:dyDescent="0.35">
      <c r="C56" s="31" t="s">
        <v>87</v>
      </c>
      <c r="D56" s="56" t="s">
        <v>93</v>
      </c>
      <c r="E56" s="31" t="s">
        <v>94</v>
      </c>
      <c r="F56" s="31" t="s">
        <v>115</v>
      </c>
      <c r="G56" s="31" t="s">
        <v>91</v>
      </c>
    </row>
    <row r="57" spans="3:7" ht="16" thickBot="1" x14ac:dyDescent="0.45">
      <c r="C57" s="8" t="s">
        <v>95</v>
      </c>
      <c r="D57" s="11" t="s">
        <v>272</v>
      </c>
      <c r="E57" s="11" t="s">
        <v>281</v>
      </c>
      <c r="F57" s="11" t="s">
        <v>284</v>
      </c>
      <c r="G57" s="196" t="s">
        <v>278</v>
      </c>
    </row>
    <row r="58" spans="3:7" ht="16" thickBot="1" x14ac:dyDescent="0.45">
      <c r="C58" s="90" t="s">
        <v>96</v>
      </c>
      <c r="D58" s="14" t="s">
        <v>273</v>
      </c>
      <c r="E58" s="14" t="s">
        <v>282</v>
      </c>
      <c r="F58" s="14" t="s">
        <v>285</v>
      </c>
      <c r="G58" s="196" t="s">
        <v>279</v>
      </c>
    </row>
    <row r="59" spans="3:7" ht="16" thickBot="1" x14ac:dyDescent="0.45">
      <c r="C59" s="9" t="s">
        <v>260</v>
      </c>
      <c r="D59" s="17" t="s">
        <v>274</v>
      </c>
      <c r="E59" s="17" t="s">
        <v>283</v>
      </c>
      <c r="F59" s="17" t="s">
        <v>286</v>
      </c>
      <c r="G59" s="196" t="s">
        <v>280</v>
      </c>
    </row>
    <row r="60" spans="3:7" ht="13.5" thickBot="1" x14ac:dyDescent="0.35">
      <c r="C60" s="195" t="s">
        <v>90</v>
      </c>
      <c r="D60" s="196" t="s">
        <v>275</v>
      </c>
      <c r="E60" s="196" t="s">
        <v>276</v>
      </c>
      <c r="F60" s="196" t="s">
        <v>277</v>
      </c>
    </row>
    <row r="66" spans="3:7" ht="13" thickBot="1" x14ac:dyDescent="0.3"/>
    <row r="67" spans="3:7" ht="13.5" thickBot="1" x14ac:dyDescent="0.35">
      <c r="C67" s="3"/>
      <c r="D67" s="32"/>
      <c r="E67" s="56" t="s">
        <v>88</v>
      </c>
      <c r="F67" s="34"/>
      <c r="G67" s="117"/>
    </row>
    <row r="68" spans="3:7" ht="13.5" thickBot="1" x14ac:dyDescent="0.35">
      <c r="C68" s="31" t="s">
        <v>87</v>
      </c>
      <c r="D68" s="56" t="s">
        <v>93</v>
      </c>
      <c r="E68" s="31" t="s">
        <v>94</v>
      </c>
      <c r="F68" s="31" t="s">
        <v>115</v>
      </c>
      <c r="G68" s="31" t="s">
        <v>91</v>
      </c>
    </row>
    <row r="69" spans="3:7" ht="13" x14ac:dyDescent="0.3">
      <c r="C69" s="8" t="s">
        <v>95</v>
      </c>
      <c r="D69" s="11">
        <v>11</v>
      </c>
      <c r="E69" s="42">
        <v>21</v>
      </c>
      <c r="F69" s="113">
        <v>17</v>
      </c>
      <c r="G69" s="121">
        <f>SUM(D69:F69)/3</f>
        <v>16.333333333333332</v>
      </c>
    </row>
    <row r="70" spans="3:7" ht="13" x14ac:dyDescent="0.3">
      <c r="C70" s="90" t="s">
        <v>96</v>
      </c>
      <c r="D70" s="14">
        <v>15</v>
      </c>
      <c r="E70" s="46">
        <v>26</v>
      </c>
      <c r="F70" s="114">
        <v>21</v>
      </c>
      <c r="G70" s="122">
        <f>SUM(D70:F70)/3</f>
        <v>20.666666666666668</v>
      </c>
    </row>
    <row r="71" spans="3:7" ht="13.5" thickBot="1" x14ac:dyDescent="0.35">
      <c r="C71" s="9" t="s">
        <v>260</v>
      </c>
      <c r="D71" s="17">
        <v>8</v>
      </c>
      <c r="E71" s="47">
        <v>17</v>
      </c>
      <c r="F71" s="115">
        <v>15</v>
      </c>
      <c r="G71" s="123">
        <f>SUM(D71:F71)/3</f>
        <v>13.333333333333334</v>
      </c>
    </row>
    <row r="72" spans="3:7" ht="13.5" thickBot="1" x14ac:dyDescent="0.35">
      <c r="C72" s="198" t="s">
        <v>90</v>
      </c>
      <c r="D72" s="120">
        <f>SUM(D69:D71)/3</f>
        <v>11.333333333333334</v>
      </c>
      <c r="E72" s="120">
        <f>SUM(E69:E71)/3</f>
        <v>21.333333333333332</v>
      </c>
      <c r="F72" s="120">
        <f>SUM(F69:F71)/3</f>
        <v>17.666666666666668</v>
      </c>
    </row>
    <row r="74" spans="3:7" ht="13" thickBot="1" x14ac:dyDescent="0.3"/>
    <row r="75" spans="3:7" ht="13.5" thickBot="1" x14ac:dyDescent="0.35">
      <c r="D75" s="32"/>
      <c r="E75" s="56" t="s">
        <v>88</v>
      </c>
      <c r="F75" s="34"/>
    </row>
    <row r="76" spans="3:7" ht="13.5" thickBot="1" x14ac:dyDescent="0.35">
      <c r="D76" s="56" t="s">
        <v>287</v>
      </c>
      <c r="E76" s="56" t="s">
        <v>288</v>
      </c>
      <c r="F76" s="31" t="s">
        <v>289</v>
      </c>
    </row>
    <row r="77" spans="3:7" ht="13.5" thickBot="1" x14ac:dyDescent="0.35">
      <c r="C77" s="197" t="s">
        <v>15</v>
      </c>
      <c r="D77" s="120">
        <v>11.33</v>
      </c>
      <c r="E77" s="120">
        <v>21.33</v>
      </c>
      <c r="F77" s="120">
        <v>17.670000000000002</v>
      </c>
    </row>
    <row r="108" spans="7:8" ht="13" thickBot="1" x14ac:dyDescent="0.3"/>
    <row r="109" spans="7:8" ht="13.5" thickBot="1" x14ac:dyDescent="0.35">
      <c r="G109" s="31" t="s">
        <v>87</v>
      </c>
      <c r="H109" s="31" t="s">
        <v>89</v>
      </c>
    </row>
    <row r="110" spans="7:8" ht="13.5" thickBot="1" x14ac:dyDescent="0.35">
      <c r="G110" s="31" t="s">
        <v>290</v>
      </c>
      <c r="H110" s="120">
        <v>16.329999999999998</v>
      </c>
    </row>
    <row r="111" spans="7:8" ht="13.5" thickBot="1" x14ac:dyDescent="0.35">
      <c r="G111" s="31" t="s">
        <v>291</v>
      </c>
      <c r="H111" s="120">
        <v>20.67</v>
      </c>
    </row>
    <row r="112" spans="7:8" ht="13.5" thickBot="1" x14ac:dyDescent="0.35">
      <c r="G112" s="31" t="s">
        <v>292</v>
      </c>
      <c r="H112" s="123">
        <v>13.33</v>
      </c>
    </row>
    <row r="125" spans="3:6" ht="13" thickBot="1" x14ac:dyDescent="0.3"/>
    <row r="126" spans="3:6" ht="13.5" thickBot="1" x14ac:dyDescent="0.35">
      <c r="D126" s="32"/>
      <c r="E126" s="56" t="s">
        <v>92</v>
      </c>
      <c r="F126" s="34"/>
    </row>
    <row r="127" spans="3:6" ht="13.5" thickBot="1" x14ac:dyDescent="0.35">
      <c r="C127" s="31" t="s">
        <v>28</v>
      </c>
      <c r="D127" s="130" t="s">
        <v>93</v>
      </c>
      <c r="E127" s="56" t="s">
        <v>94</v>
      </c>
      <c r="F127" s="31" t="s">
        <v>115</v>
      </c>
    </row>
    <row r="128" spans="3:6" ht="13" x14ac:dyDescent="0.3">
      <c r="C128" s="124" t="s">
        <v>95</v>
      </c>
      <c r="D128" s="121">
        <v>11</v>
      </c>
      <c r="E128" s="8">
        <v>21</v>
      </c>
      <c r="F128" s="8">
        <v>17</v>
      </c>
    </row>
    <row r="129" spans="3:6" ht="13" x14ac:dyDescent="0.3">
      <c r="C129" s="124" t="s">
        <v>96</v>
      </c>
      <c r="D129" s="122">
        <v>15</v>
      </c>
      <c r="E129" s="90">
        <v>26</v>
      </c>
      <c r="F129" s="90">
        <v>21</v>
      </c>
    </row>
    <row r="130" spans="3:6" ht="13.5" thickBot="1" x14ac:dyDescent="0.35">
      <c r="C130" s="125" t="s">
        <v>260</v>
      </c>
      <c r="D130" s="123">
        <v>8</v>
      </c>
      <c r="E130" s="9">
        <v>17</v>
      </c>
      <c r="F130" s="9">
        <v>15</v>
      </c>
    </row>
    <row r="144" spans="3:6" x14ac:dyDescent="0.25">
      <c r="C144" t="s">
        <v>1</v>
      </c>
    </row>
    <row r="166" spans="3:6" ht="13" thickBot="1" x14ac:dyDescent="0.3"/>
    <row r="167" spans="3:6" ht="13.5" thickBot="1" x14ac:dyDescent="0.35">
      <c r="D167" s="32"/>
      <c r="E167" s="56" t="s">
        <v>92</v>
      </c>
      <c r="F167" s="34"/>
    </row>
    <row r="168" spans="3:6" ht="13.5" thickBot="1" x14ac:dyDescent="0.35">
      <c r="C168" s="31" t="s">
        <v>28</v>
      </c>
      <c r="D168" s="130" t="s">
        <v>93</v>
      </c>
      <c r="E168" s="56" t="s">
        <v>94</v>
      </c>
      <c r="F168" s="31" t="s">
        <v>115</v>
      </c>
    </row>
    <row r="169" spans="3:6" ht="13" x14ac:dyDescent="0.3">
      <c r="C169" s="124" t="s">
        <v>95</v>
      </c>
      <c r="D169" s="105">
        <v>11</v>
      </c>
      <c r="E169" s="113">
        <v>21</v>
      </c>
      <c r="F169" s="42">
        <v>17</v>
      </c>
    </row>
    <row r="170" spans="3:6" ht="13.5" thickBot="1" x14ac:dyDescent="0.35">
      <c r="C170" s="124" t="s">
        <v>96</v>
      </c>
      <c r="D170" s="46">
        <v>15</v>
      </c>
      <c r="E170" s="114">
        <v>26</v>
      </c>
      <c r="F170" s="46">
        <v>21</v>
      </c>
    </row>
    <row r="171" spans="3:6" ht="13.5" thickBot="1" x14ac:dyDescent="0.35">
      <c r="C171" s="125" t="s">
        <v>260</v>
      </c>
      <c r="D171" s="75">
        <v>14</v>
      </c>
      <c r="E171" s="115">
        <v>17</v>
      </c>
      <c r="F171" s="47">
        <v>15</v>
      </c>
    </row>
    <row r="186" spans="1:16" x14ac:dyDescent="0.25">
      <c r="A186" t="s">
        <v>1</v>
      </c>
    </row>
    <row r="190" spans="1:16" ht="13" x14ac:dyDescent="0.3">
      <c r="I190" s="48"/>
      <c r="J190" s="48"/>
      <c r="K190" s="48"/>
      <c r="L190" s="143"/>
      <c r="M190" s="48"/>
      <c r="N190" s="48"/>
      <c r="O190" s="48"/>
      <c r="P190" s="48"/>
    </row>
    <row r="191" spans="1:16" x14ac:dyDescent="0.25">
      <c r="I191" s="48"/>
      <c r="J191" s="48"/>
      <c r="K191" s="126"/>
      <c r="L191" s="136"/>
      <c r="M191" s="48"/>
      <c r="N191" s="48"/>
      <c r="O191" s="48"/>
      <c r="P191" s="48"/>
    </row>
    <row r="192" spans="1:16" x14ac:dyDescent="0.25">
      <c r="I192" s="48"/>
      <c r="J192" s="48"/>
      <c r="K192" s="126"/>
      <c r="L192" s="136"/>
      <c r="M192" s="48"/>
      <c r="N192" s="48"/>
      <c r="O192" s="48"/>
      <c r="P192" s="48"/>
    </row>
    <row r="193" spans="9:16" x14ac:dyDescent="0.25">
      <c r="I193" s="48"/>
      <c r="J193" s="48"/>
      <c r="K193" s="126"/>
      <c r="L193" s="136"/>
      <c r="M193" s="48"/>
      <c r="N193" s="48"/>
      <c r="O193" s="48"/>
      <c r="P193" s="48"/>
    </row>
    <row r="194" spans="9:16" x14ac:dyDescent="0.25">
      <c r="I194" s="48"/>
      <c r="J194" s="48"/>
      <c r="K194" s="126"/>
      <c r="L194" s="136"/>
      <c r="M194" s="48"/>
      <c r="N194" s="48"/>
      <c r="O194" s="48"/>
      <c r="P194" s="48"/>
    </row>
    <row r="195" spans="9:16" ht="13" x14ac:dyDescent="0.3">
      <c r="I195" s="48"/>
      <c r="J195" s="48"/>
      <c r="K195" s="48"/>
      <c r="L195" s="143"/>
      <c r="M195" s="48"/>
      <c r="N195" s="48"/>
      <c r="O195" s="48"/>
      <c r="P195" s="48"/>
    </row>
    <row r="196" spans="9:16" x14ac:dyDescent="0.25">
      <c r="I196" s="48"/>
      <c r="J196" s="48"/>
      <c r="K196" s="126"/>
      <c r="L196" s="136"/>
      <c r="M196" s="48"/>
      <c r="N196" s="48"/>
      <c r="O196" s="48"/>
      <c r="P196" s="48"/>
    </row>
    <row r="197" spans="9:16" x14ac:dyDescent="0.25">
      <c r="I197" s="48"/>
      <c r="J197" s="48"/>
      <c r="K197" s="126"/>
      <c r="L197" s="136"/>
      <c r="M197" s="48"/>
      <c r="N197" s="48"/>
      <c r="O197" s="48"/>
      <c r="P197" s="48"/>
    </row>
    <row r="198" spans="9:16" x14ac:dyDescent="0.25">
      <c r="I198" s="48"/>
      <c r="J198" s="48"/>
      <c r="K198" s="126"/>
      <c r="L198" s="136"/>
      <c r="M198" s="48"/>
      <c r="N198" s="48"/>
      <c r="O198" s="48"/>
      <c r="P198" s="48"/>
    </row>
    <row r="199" spans="9:16" x14ac:dyDescent="0.25">
      <c r="I199" s="48"/>
      <c r="J199" s="48"/>
      <c r="K199" s="126"/>
      <c r="L199" s="136"/>
      <c r="M199" s="48"/>
      <c r="N199" s="48"/>
      <c r="O199" s="48"/>
      <c r="P199" s="48"/>
    </row>
    <row r="200" spans="9:16" x14ac:dyDescent="0.25">
      <c r="I200" s="48"/>
      <c r="J200" s="48"/>
      <c r="K200" s="144"/>
      <c r="L200" s="136"/>
      <c r="M200" s="48"/>
      <c r="N200" s="48"/>
      <c r="O200" s="48"/>
      <c r="P200" s="48"/>
    </row>
    <row r="201" spans="9:16" x14ac:dyDescent="0.25">
      <c r="I201" s="48"/>
      <c r="J201" s="48"/>
      <c r="K201" s="144"/>
      <c r="L201" s="96"/>
      <c r="M201" s="48"/>
      <c r="N201" s="48"/>
      <c r="O201" s="48"/>
      <c r="P201" s="48"/>
    </row>
    <row r="202" spans="9:16" x14ac:dyDescent="0.25">
      <c r="I202" s="48"/>
      <c r="J202" s="48"/>
      <c r="K202" s="48"/>
      <c r="L202" s="48"/>
      <c r="M202" s="48"/>
      <c r="N202" s="48"/>
      <c r="O202" s="48"/>
      <c r="P202" s="48"/>
    </row>
    <row r="203" spans="9:16" ht="13" x14ac:dyDescent="0.3">
      <c r="I203" s="48"/>
      <c r="J203" s="41"/>
      <c r="K203" s="41"/>
      <c r="L203" s="48"/>
      <c r="M203" s="41"/>
      <c r="N203" s="48"/>
      <c r="O203" s="41"/>
      <c r="P203" s="48"/>
    </row>
    <row r="204" spans="9:16" x14ac:dyDescent="0.25">
      <c r="I204" s="48"/>
      <c r="J204" s="48"/>
      <c r="K204" s="50"/>
      <c r="L204" s="16"/>
      <c r="M204" s="50"/>
      <c r="N204" s="16"/>
      <c r="O204" s="50"/>
      <c r="P204" s="16"/>
    </row>
    <row r="205" spans="9:16" ht="13" x14ac:dyDescent="0.3">
      <c r="I205" s="48"/>
      <c r="J205" s="41"/>
      <c r="K205" s="50"/>
      <c r="L205" s="16"/>
      <c r="M205" s="50"/>
      <c r="N205" s="16"/>
      <c r="O205" s="50"/>
      <c r="P205" s="16"/>
    </row>
    <row r="206" spans="9:16" ht="13" x14ac:dyDescent="0.3">
      <c r="I206" s="48"/>
      <c r="J206" s="117"/>
      <c r="K206" s="50"/>
      <c r="L206" s="16"/>
      <c r="M206" s="50"/>
      <c r="N206" s="16"/>
      <c r="O206" s="50"/>
      <c r="P206" s="16"/>
    </row>
    <row r="207" spans="9:16" x14ac:dyDescent="0.25">
      <c r="I207" s="48"/>
      <c r="J207" s="48"/>
      <c r="K207" s="50"/>
      <c r="L207" s="16"/>
      <c r="M207" s="50"/>
      <c r="N207" s="16"/>
      <c r="O207" s="50"/>
      <c r="P207" s="16"/>
    </row>
    <row r="208" spans="9:16" ht="13" x14ac:dyDescent="0.3">
      <c r="I208" s="48"/>
      <c r="J208" s="41"/>
      <c r="K208" s="50"/>
      <c r="L208" s="16"/>
      <c r="M208" s="50"/>
      <c r="N208" s="16"/>
      <c r="O208" s="50"/>
      <c r="P208" s="16"/>
    </row>
    <row r="209" spans="1:18" ht="13" x14ac:dyDescent="0.3">
      <c r="I209" s="48"/>
      <c r="J209" s="117"/>
      <c r="K209" s="50"/>
      <c r="L209" s="16"/>
      <c r="M209" s="50"/>
      <c r="N209" s="16"/>
      <c r="O209" s="50"/>
      <c r="P209" s="16"/>
    </row>
    <row r="210" spans="1:18" x14ac:dyDescent="0.25">
      <c r="I210" s="110"/>
      <c r="J210" s="71"/>
      <c r="K210" s="71"/>
      <c r="L210" s="78"/>
      <c r="M210" s="71"/>
      <c r="N210" s="78"/>
      <c r="O210" s="71"/>
      <c r="P210" s="78"/>
      <c r="Q210" s="110"/>
      <c r="R210" s="110"/>
    </row>
    <row r="211" spans="1:18" x14ac:dyDescent="0.25">
      <c r="A211" t="s">
        <v>1</v>
      </c>
      <c r="I211" s="110"/>
      <c r="J211" s="71"/>
      <c r="K211" s="70"/>
      <c r="L211" s="71"/>
      <c r="M211" s="70"/>
      <c r="N211" s="71"/>
      <c r="O211" s="70"/>
      <c r="P211" s="110"/>
      <c r="Q211" s="110"/>
      <c r="R211" s="110"/>
    </row>
    <row r="212" spans="1:18" x14ac:dyDescent="0.25">
      <c r="I212" s="110"/>
      <c r="J212" s="110"/>
      <c r="K212" s="110"/>
      <c r="L212" s="110"/>
      <c r="M212" s="110"/>
      <c r="N212" s="110"/>
      <c r="O212" s="110"/>
      <c r="P212" s="110"/>
      <c r="Q212" s="110"/>
      <c r="R212" s="110"/>
    </row>
    <row r="213" spans="1:18" x14ac:dyDescent="0.25">
      <c r="I213" s="110"/>
      <c r="J213" s="110"/>
      <c r="K213" s="110"/>
      <c r="L213" s="110"/>
      <c r="M213" s="110"/>
      <c r="N213" s="110"/>
      <c r="O213" s="110"/>
      <c r="P213" s="110"/>
      <c r="Q213" s="110"/>
      <c r="R213" s="110"/>
    </row>
    <row r="214" spans="1:18" x14ac:dyDescent="0.25">
      <c r="I214" s="110"/>
      <c r="J214" s="110"/>
      <c r="K214" s="110"/>
      <c r="L214" s="110"/>
      <c r="M214" s="110"/>
      <c r="N214" s="110"/>
      <c r="O214" s="110"/>
      <c r="P214" s="110"/>
      <c r="Q214" s="110"/>
      <c r="R214" s="110"/>
    </row>
    <row r="215" spans="1:18" x14ac:dyDescent="0.25">
      <c r="I215" s="110"/>
      <c r="J215" s="71"/>
      <c r="K215" s="71"/>
      <c r="L215" s="71"/>
      <c r="M215" s="71"/>
      <c r="N215" s="71"/>
      <c r="O215" s="71"/>
      <c r="P215" s="71"/>
      <c r="Q215" s="110"/>
      <c r="R215" s="110"/>
    </row>
    <row r="216" spans="1:18" x14ac:dyDescent="0.25">
      <c r="I216" s="110"/>
      <c r="J216" s="71"/>
      <c r="K216" s="71"/>
      <c r="L216" s="71"/>
      <c r="M216" s="71"/>
      <c r="N216" s="71"/>
      <c r="O216" s="71"/>
      <c r="P216" s="71"/>
      <c r="Q216" s="110"/>
      <c r="R216" s="110"/>
    </row>
    <row r="217" spans="1:18" x14ac:dyDescent="0.25">
      <c r="I217" s="110"/>
      <c r="J217" s="71"/>
      <c r="K217" s="71"/>
      <c r="L217" s="71"/>
      <c r="M217" s="71"/>
      <c r="N217" s="71"/>
      <c r="O217" s="71"/>
      <c r="P217" s="71"/>
      <c r="Q217" s="110"/>
      <c r="R217" s="110"/>
    </row>
    <row r="218" spans="1:18" x14ac:dyDescent="0.25">
      <c r="I218" s="110"/>
      <c r="J218" s="71"/>
      <c r="K218" s="71"/>
      <c r="L218" s="71"/>
      <c r="M218" s="71"/>
      <c r="N218" s="71"/>
      <c r="O218" s="71"/>
      <c r="P218" s="71"/>
      <c r="Q218" s="110"/>
      <c r="R218" s="110"/>
    </row>
    <row r="219" spans="1:18" x14ac:dyDescent="0.25">
      <c r="I219" s="110"/>
      <c r="J219" s="71"/>
      <c r="K219" s="71"/>
      <c r="L219" s="71"/>
      <c r="M219" s="71"/>
      <c r="N219" s="71"/>
      <c r="O219" s="71"/>
      <c r="P219" s="110"/>
      <c r="Q219" s="110"/>
      <c r="R219" s="110"/>
    </row>
    <row r="220" spans="1:18" x14ac:dyDescent="0.25">
      <c r="I220" s="110"/>
      <c r="J220" s="71"/>
      <c r="K220" s="71"/>
      <c r="L220" s="71"/>
      <c r="M220" s="71"/>
      <c r="N220" s="71"/>
      <c r="O220" s="71"/>
      <c r="P220" s="110"/>
      <c r="Q220" s="110"/>
      <c r="R220" s="110"/>
    </row>
    <row r="221" spans="1:18" x14ac:dyDescent="0.25">
      <c r="I221" s="110"/>
      <c r="J221" s="110"/>
      <c r="K221" s="110"/>
      <c r="L221" s="110"/>
      <c r="M221" s="110"/>
      <c r="N221" s="110"/>
      <c r="O221" s="110"/>
      <c r="P221" s="110"/>
      <c r="Q221" s="110"/>
      <c r="R221" s="110"/>
    </row>
    <row r="222" spans="1:18" x14ac:dyDescent="0.25">
      <c r="I222" s="110"/>
      <c r="J222" s="110"/>
      <c r="K222" s="110"/>
      <c r="L222" s="110"/>
      <c r="M222" s="110"/>
      <c r="N222" s="110"/>
      <c r="O222" s="110"/>
      <c r="P222" s="110"/>
      <c r="Q222" s="110"/>
      <c r="R222" s="110"/>
    </row>
    <row r="223" spans="1:18" x14ac:dyDescent="0.25">
      <c r="I223" s="110"/>
      <c r="J223" s="110"/>
      <c r="K223" s="110"/>
      <c r="L223" s="110"/>
      <c r="M223" s="110"/>
      <c r="N223" s="110"/>
      <c r="O223" s="110"/>
      <c r="P223" s="110"/>
      <c r="Q223" s="110"/>
      <c r="R223" s="110"/>
    </row>
    <row r="224" spans="1:18" x14ac:dyDescent="0.25">
      <c r="I224" s="110"/>
      <c r="J224" s="110"/>
      <c r="K224" s="110"/>
      <c r="L224" s="110"/>
      <c r="M224" s="110"/>
      <c r="N224" s="110"/>
      <c r="O224" s="110"/>
      <c r="P224" s="110"/>
      <c r="Q224" s="110"/>
      <c r="R224" s="110"/>
    </row>
    <row r="225" spans="9:18" x14ac:dyDescent="0.25">
      <c r="I225" s="110"/>
      <c r="J225" s="110"/>
      <c r="K225" s="110"/>
      <c r="L225" s="110"/>
      <c r="M225" s="110"/>
      <c r="N225" s="110"/>
      <c r="O225" s="110"/>
      <c r="P225" s="110"/>
      <c r="Q225" s="110"/>
      <c r="R225" s="110"/>
    </row>
    <row r="226" spans="9:18" ht="13" x14ac:dyDescent="0.3">
      <c r="I226" s="110"/>
      <c r="J226" s="110"/>
      <c r="K226" s="168"/>
      <c r="L226" s="77"/>
      <c r="M226" s="77"/>
      <c r="N226" s="77"/>
      <c r="O226" s="110"/>
      <c r="P226" s="71"/>
      <c r="Q226" s="110"/>
      <c r="R226" s="110"/>
    </row>
    <row r="227" spans="9:18" x14ac:dyDescent="0.25">
      <c r="I227" s="110"/>
      <c r="J227" s="110"/>
      <c r="K227" s="110"/>
      <c r="L227" s="70"/>
      <c r="M227" s="70"/>
      <c r="N227" s="70"/>
      <c r="O227" s="110"/>
      <c r="P227" s="71"/>
      <c r="Q227" s="110"/>
      <c r="R227" s="110"/>
    </row>
    <row r="228" spans="9:18" ht="13" x14ac:dyDescent="0.3">
      <c r="I228" s="110"/>
      <c r="J228" s="110"/>
      <c r="K228" s="77"/>
      <c r="L228" s="70"/>
      <c r="M228" s="70"/>
      <c r="N228" s="70"/>
      <c r="O228" s="110"/>
      <c r="P228" s="110"/>
      <c r="Q228" s="110"/>
      <c r="R228" s="110"/>
    </row>
    <row r="229" spans="9:18" ht="13" x14ac:dyDescent="0.3">
      <c r="I229" s="110"/>
      <c r="J229" s="110"/>
      <c r="K229" s="77"/>
      <c r="L229" s="70"/>
      <c r="M229" s="70"/>
      <c r="N229" s="70"/>
      <c r="O229" s="110"/>
      <c r="P229" s="110"/>
      <c r="Q229" s="110"/>
      <c r="R229" s="110"/>
    </row>
    <row r="230" spans="9:18" ht="13" x14ac:dyDescent="0.3">
      <c r="I230" s="110"/>
      <c r="J230" s="110"/>
      <c r="K230" s="77"/>
      <c r="L230" s="70"/>
      <c r="M230" s="70"/>
      <c r="N230" s="70"/>
      <c r="O230" s="110"/>
      <c r="P230" s="110"/>
      <c r="Q230" s="110"/>
      <c r="R230" s="110"/>
    </row>
    <row r="231" spans="9:18" ht="13" x14ac:dyDescent="0.3">
      <c r="I231" s="110"/>
      <c r="J231" s="110"/>
      <c r="K231" s="77"/>
      <c r="L231" s="70"/>
      <c r="M231" s="70"/>
      <c r="N231" s="70"/>
      <c r="O231" s="110"/>
      <c r="P231" s="110"/>
      <c r="Q231" s="110"/>
      <c r="R231" s="110"/>
    </row>
    <row r="232" spans="9:18" ht="13" x14ac:dyDescent="0.3">
      <c r="I232" s="110"/>
      <c r="J232" s="110"/>
      <c r="K232" s="77"/>
      <c r="L232" s="70"/>
      <c r="M232" s="70"/>
      <c r="N232" s="70"/>
      <c r="O232" s="110"/>
      <c r="P232" s="110"/>
      <c r="Q232" s="110"/>
      <c r="R232" s="110"/>
    </row>
    <row r="233" spans="9:18" ht="13" x14ac:dyDescent="0.3">
      <c r="I233" s="110"/>
      <c r="J233" s="110"/>
      <c r="K233" s="77"/>
      <c r="L233" s="70"/>
      <c r="M233" s="70"/>
      <c r="N233" s="70"/>
      <c r="O233" s="110"/>
      <c r="P233" s="110"/>
      <c r="Q233" s="110"/>
      <c r="R233" s="110"/>
    </row>
    <row r="234" spans="9:18" ht="13" x14ac:dyDescent="0.3">
      <c r="I234" s="110"/>
      <c r="J234" s="110"/>
      <c r="K234" s="77"/>
      <c r="L234" s="77"/>
      <c r="M234" s="77"/>
      <c r="N234" s="77"/>
      <c r="O234" s="110"/>
      <c r="P234" s="110"/>
      <c r="Q234" s="110"/>
      <c r="R234" s="110"/>
    </row>
    <row r="235" spans="9:18" x14ac:dyDescent="0.25">
      <c r="I235" s="110"/>
      <c r="J235" s="110"/>
      <c r="K235" s="110"/>
      <c r="L235" s="110"/>
      <c r="M235" s="110"/>
      <c r="N235" s="110"/>
      <c r="O235" s="110"/>
      <c r="P235" s="110"/>
      <c r="Q235" s="110"/>
      <c r="R235" s="110"/>
    </row>
    <row r="236" spans="9:18" x14ac:dyDescent="0.25">
      <c r="I236" s="110"/>
      <c r="J236" s="110"/>
      <c r="K236" s="110"/>
      <c r="L236" s="110"/>
      <c r="M236" s="110"/>
      <c r="N236" s="110"/>
      <c r="O236" s="110"/>
      <c r="P236" s="110"/>
      <c r="Q236" s="110"/>
      <c r="R236" s="110"/>
    </row>
    <row r="237" spans="9:18" x14ac:dyDescent="0.25">
      <c r="I237" s="110"/>
      <c r="J237" s="110"/>
      <c r="K237" s="110"/>
      <c r="L237" s="110"/>
      <c r="M237" s="110"/>
      <c r="N237" s="110"/>
      <c r="O237" s="110"/>
      <c r="P237" s="110"/>
      <c r="Q237" s="110"/>
      <c r="R237" s="110"/>
    </row>
    <row r="238" spans="9:18" ht="13" x14ac:dyDescent="0.3">
      <c r="I238" s="110"/>
      <c r="J238" s="110"/>
      <c r="K238" s="110"/>
      <c r="L238" s="168"/>
      <c r="M238" s="110"/>
      <c r="N238" s="110"/>
      <c r="O238" s="110"/>
      <c r="P238" s="110"/>
      <c r="Q238" s="110"/>
      <c r="R238" s="110"/>
    </row>
    <row r="239" spans="9:18" ht="13" x14ac:dyDescent="0.3">
      <c r="I239" s="110"/>
      <c r="J239" s="77"/>
      <c r="K239" s="77"/>
      <c r="L239" s="77"/>
      <c r="M239" s="77"/>
      <c r="N239" s="77"/>
      <c r="O239" s="77"/>
      <c r="P239" s="77"/>
      <c r="Q239" s="110"/>
      <c r="R239" s="110"/>
    </row>
    <row r="240" spans="9:18" x14ac:dyDescent="0.25">
      <c r="I240" s="110"/>
      <c r="J240" s="70"/>
      <c r="K240" s="78"/>
      <c r="L240" s="70"/>
      <c r="M240" s="78"/>
      <c r="N240" s="70"/>
      <c r="O240" s="78"/>
      <c r="P240" s="110"/>
      <c r="Q240" s="110"/>
      <c r="R240" s="110"/>
    </row>
    <row r="241" spans="8:18" ht="13" x14ac:dyDescent="0.3">
      <c r="I241" s="77"/>
      <c r="J241" s="70"/>
      <c r="K241" s="78"/>
      <c r="L241" s="70"/>
      <c r="M241" s="78"/>
      <c r="N241" s="70"/>
      <c r="O241" s="78"/>
      <c r="P241" s="78"/>
      <c r="Q241" s="110"/>
      <c r="R241" s="110"/>
    </row>
    <row r="242" spans="8:18" ht="13" x14ac:dyDescent="0.3">
      <c r="I242" s="77"/>
      <c r="J242" s="70"/>
      <c r="K242" s="78"/>
      <c r="L242" s="70"/>
      <c r="M242" s="78"/>
      <c r="N242" s="70"/>
      <c r="O242" s="78"/>
      <c r="P242" s="174"/>
      <c r="Q242" s="110"/>
      <c r="R242" s="110"/>
    </row>
    <row r="243" spans="8:18" ht="13" x14ac:dyDescent="0.3">
      <c r="I243" s="77"/>
      <c r="J243" s="167"/>
      <c r="K243" s="175"/>
      <c r="L243" s="167"/>
      <c r="M243" s="175"/>
      <c r="N243" s="167"/>
      <c r="O243" s="175"/>
      <c r="P243" s="174"/>
      <c r="Q243" s="110"/>
      <c r="R243" s="110"/>
    </row>
    <row r="244" spans="8:18" ht="14.25" customHeight="1" x14ac:dyDescent="0.3">
      <c r="I244" s="77"/>
      <c r="J244" s="70"/>
      <c r="K244" s="78"/>
      <c r="L244" s="70"/>
      <c r="M244" s="78"/>
      <c r="N244" s="70"/>
      <c r="O244" s="78"/>
      <c r="P244" s="174"/>
      <c r="Q244" s="110"/>
      <c r="R244" s="110"/>
    </row>
    <row r="245" spans="8:18" ht="13" x14ac:dyDescent="0.3">
      <c r="I245" s="77"/>
      <c r="J245" s="70"/>
      <c r="K245" s="78"/>
      <c r="L245" s="70"/>
      <c r="M245" s="78"/>
      <c r="N245" s="70"/>
      <c r="O245" s="78"/>
      <c r="P245" s="78"/>
      <c r="Q245" s="110"/>
      <c r="R245" s="110"/>
    </row>
    <row r="246" spans="8:18" ht="13" x14ac:dyDescent="0.3">
      <c r="I246" s="77"/>
      <c r="J246" s="70"/>
      <c r="K246" s="78"/>
      <c r="L246" s="70"/>
      <c r="M246" s="78"/>
      <c r="N246" s="70"/>
      <c r="O246" s="78"/>
      <c r="P246" s="174"/>
      <c r="Q246" s="110"/>
      <c r="R246" s="110"/>
    </row>
    <row r="247" spans="8:18" ht="13" x14ac:dyDescent="0.3">
      <c r="I247" s="176"/>
      <c r="J247" s="167"/>
      <c r="K247" s="175"/>
      <c r="L247" s="167"/>
      <c r="M247" s="175"/>
      <c r="N247" s="167"/>
      <c r="O247" s="175"/>
      <c r="P247" s="175"/>
      <c r="Q247" s="110"/>
      <c r="R247" s="110"/>
    </row>
    <row r="248" spans="8:18" x14ac:dyDescent="0.25">
      <c r="I248" s="110"/>
      <c r="J248" s="71"/>
      <c r="K248" s="110"/>
      <c r="L248" s="71"/>
      <c r="M248" s="110"/>
      <c r="N248" s="71"/>
      <c r="O248" s="110"/>
      <c r="P248" s="110"/>
      <c r="Q248" s="110"/>
      <c r="R248" s="110"/>
    </row>
    <row r="249" spans="8:18" ht="13" x14ac:dyDescent="0.3">
      <c r="I249" s="110"/>
      <c r="J249" s="167"/>
      <c r="K249" s="110"/>
      <c r="L249" s="167"/>
      <c r="M249" s="110"/>
      <c r="N249" s="167"/>
      <c r="O249" s="110"/>
      <c r="P249" s="110"/>
      <c r="Q249" s="110"/>
      <c r="R249" s="110"/>
    </row>
    <row r="250" spans="8:18" ht="14.25" customHeight="1" x14ac:dyDescent="0.25">
      <c r="I250" s="110"/>
      <c r="J250" s="110"/>
      <c r="K250" s="110"/>
      <c r="L250" s="110"/>
      <c r="M250" s="110"/>
      <c r="N250" s="110"/>
      <c r="O250" s="110"/>
      <c r="P250" s="110"/>
      <c r="Q250" s="110"/>
      <c r="R250" s="110"/>
    </row>
    <row r="251" spans="8:18" x14ac:dyDescent="0.25">
      <c r="I251" s="110"/>
      <c r="J251" s="110"/>
      <c r="K251" s="110"/>
      <c r="L251" s="110"/>
      <c r="M251" s="110"/>
      <c r="N251" s="110"/>
      <c r="O251" s="110"/>
      <c r="P251" s="110"/>
      <c r="Q251" s="110"/>
      <c r="R251" s="110"/>
    </row>
    <row r="252" spans="8:18" ht="11.25" customHeight="1" x14ac:dyDescent="0.25">
      <c r="I252" s="110"/>
      <c r="J252" s="110"/>
      <c r="K252" s="110"/>
      <c r="L252" s="110"/>
      <c r="M252" s="110"/>
      <c r="N252" s="110"/>
      <c r="O252" s="110"/>
      <c r="P252" s="110"/>
      <c r="Q252" s="110"/>
      <c r="R252" s="110"/>
    </row>
    <row r="253" spans="8:18" x14ac:dyDescent="0.25">
      <c r="I253" s="110"/>
      <c r="J253" s="110"/>
      <c r="K253" s="110"/>
      <c r="L253" s="110"/>
      <c r="M253" s="110"/>
      <c r="N253" s="110"/>
      <c r="O253" s="110"/>
      <c r="P253" s="110"/>
      <c r="Q253" s="110"/>
      <c r="R253" s="110"/>
    </row>
    <row r="254" spans="8:18" x14ac:dyDescent="0.25">
      <c r="H254" s="64"/>
      <c r="I254" s="110"/>
      <c r="J254" s="110"/>
      <c r="K254" s="110"/>
      <c r="L254" s="110"/>
      <c r="M254" s="110"/>
      <c r="N254" s="110"/>
      <c r="O254" s="110"/>
      <c r="P254" s="110"/>
      <c r="Q254" s="110"/>
      <c r="R254" s="110"/>
    </row>
    <row r="255" spans="8:18" x14ac:dyDescent="0.25">
      <c r="I255" s="110"/>
      <c r="J255" s="110"/>
      <c r="K255" s="110"/>
      <c r="L255" s="110"/>
      <c r="M255" s="110"/>
      <c r="N255" s="110"/>
      <c r="O255" s="110"/>
      <c r="P255" s="110"/>
      <c r="Q255" s="110"/>
      <c r="R255" s="110"/>
    </row>
    <row r="256" spans="8:18" ht="13" x14ac:dyDescent="0.3">
      <c r="I256" s="110"/>
      <c r="J256" s="110"/>
      <c r="K256" s="110"/>
      <c r="L256" s="168"/>
      <c r="M256" s="110"/>
      <c r="N256" s="110"/>
      <c r="O256" s="110"/>
      <c r="P256" s="110"/>
      <c r="Q256" s="110"/>
      <c r="R256" s="110"/>
    </row>
    <row r="257" spans="1:18" ht="13" thickBot="1" x14ac:dyDescent="0.3">
      <c r="I257" s="110"/>
      <c r="J257" s="110"/>
      <c r="K257" s="126"/>
      <c r="L257" s="150"/>
      <c r="M257" s="110"/>
      <c r="N257" s="110"/>
      <c r="O257" s="110"/>
      <c r="P257" s="110"/>
      <c r="Q257" s="110"/>
      <c r="R257" s="110"/>
    </row>
    <row r="258" spans="1:18" ht="13.5" thickBot="1" x14ac:dyDescent="0.35">
      <c r="D258" s="56" t="s">
        <v>178</v>
      </c>
      <c r="E258" s="31" t="s">
        <v>179</v>
      </c>
      <c r="F258" s="58" t="s">
        <v>180</v>
      </c>
      <c r="I258" s="110"/>
      <c r="J258" s="110"/>
      <c r="K258" s="126"/>
      <c r="L258" s="150"/>
      <c r="M258" s="110"/>
      <c r="N258" s="110"/>
      <c r="O258" s="110"/>
      <c r="P258" s="110"/>
      <c r="Q258" s="110"/>
      <c r="R258" s="110"/>
    </row>
    <row r="259" spans="1:18" ht="16" thickBot="1" x14ac:dyDescent="0.4">
      <c r="C259" s="158" t="s">
        <v>192</v>
      </c>
      <c r="D259" s="7" t="s">
        <v>93</v>
      </c>
      <c r="E259" s="7" t="s">
        <v>94</v>
      </c>
      <c r="F259" s="31" t="s">
        <v>115</v>
      </c>
      <c r="I259" s="110"/>
      <c r="J259" s="110"/>
      <c r="K259" s="126"/>
      <c r="L259" s="150"/>
      <c r="M259" s="110"/>
      <c r="N259" s="110"/>
      <c r="O259" s="110"/>
      <c r="P259" s="110"/>
      <c r="Q259" s="110"/>
      <c r="R259" s="110"/>
    </row>
    <row r="260" spans="1:18" ht="13" x14ac:dyDescent="0.3">
      <c r="C260" s="8" t="s">
        <v>1</v>
      </c>
      <c r="D260" s="180" t="s">
        <v>186</v>
      </c>
      <c r="E260" s="181" t="s">
        <v>196</v>
      </c>
      <c r="F260" s="181" t="s">
        <v>199</v>
      </c>
      <c r="G260" s="154" t="s">
        <v>182</v>
      </c>
      <c r="I260" s="110"/>
      <c r="J260" s="110"/>
      <c r="K260" s="126"/>
      <c r="L260" s="150"/>
      <c r="M260" s="110"/>
      <c r="N260" s="110"/>
      <c r="O260" s="110"/>
      <c r="P260" s="110"/>
      <c r="Q260" s="110"/>
      <c r="R260" s="110"/>
    </row>
    <row r="261" spans="1:18" ht="13" x14ac:dyDescent="0.3">
      <c r="C261" s="90" t="s">
        <v>120</v>
      </c>
      <c r="D261" s="182" t="s">
        <v>193</v>
      </c>
      <c r="E261" s="183" t="s">
        <v>187</v>
      </c>
      <c r="F261" s="183" t="s">
        <v>200</v>
      </c>
      <c r="G261" s="153" t="s">
        <v>183</v>
      </c>
      <c r="I261" s="110"/>
      <c r="J261" s="110"/>
      <c r="K261" s="126"/>
      <c r="L261" s="150"/>
      <c r="M261" s="110"/>
      <c r="N261" s="110"/>
      <c r="O261" s="110"/>
      <c r="P261" s="110"/>
      <c r="Q261" s="110"/>
      <c r="R261" s="110"/>
    </row>
    <row r="262" spans="1:18" ht="13" x14ac:dyDescent="0.3">
      <c r="C262" s="90" t="s">
        <v>176</v>
      </c>
      <c r="D262" s="182" t="s">
        <v>194</v>
      </c>
      <c r="E262" s="183" t="s">
        <v>197</v>
      </c>
      <c r="F262" s="183" t="s">
        <v>188</v>
      </c>
      <c r="G262" s="153" t="s">
        <v>184</v>
      </c>
      <c r="I262" s="110"/>
      <c r="J262" s="110"/>
      <c r="K262" s="126"/>
      <c r="L262" s="150"/>
      <c r="M262" s="110"/>
      <c r="N262" s="110"/>
      <c r="O262" s="110"/>
      <c r="P262" s="110"/>
      <c r="Q262" s="110"/>
      <c r="R262" s="110"/>
    </row>
    <row r="263" spans="1:18" ht="13.5" thickBot="1" x14ac:dyDescent="0.35">
      <c r="C263" s="148"/>
      <c r="D263" s="182" t="s">
        <v>195</v>
      </c>
      <c r="E263" s="183" t="s">
        <v>198</v>
      </c>
      <c r="F263" s="183" t="s">
        <v>201</v>
      </c>
      <c r="G263" s="155" t="s">
        <v>185</v>
      </c>
      <c r="I263" s="110"/>
      <c r="J263" s="110"/>
      <c r="K263" s="110"/>
      <c r="L263" s="168"/>
      <c r="M263" s="110"/>
      <c r="N263" s="110"/>
      <c r="O263" s="110"/>
      <c r="P263" s="110"/>
      <c r="Q263" s="110"/>
      <c r="R263" s="110"/>
    </row>
    <row r="264" spans="1:18" ht="13.5" thickBot="1" x14ac:dyDescent="0.35">
      <c r="C264" s="31" t="s">
        <v>211</v>
      </c>
      <c r="D264" s="140"/>
      <c r="E264" s="120"/>
      <c r="F264" s="120"/>
      <c r="G264" s="3"/>
      <c r="I264" s="110"/>
      <c r="J264" s="110"/>
      <c r="K264" s="126"/>
      <c r="L264" s="150"/>
      <c r="M264" s="110"/>
      <c r="N264" s="110"/>
      <c r="O264" s="110"/>
      <c r="P264" s="110"/>
      <c r="Q264" s="110"/>
      <c r="R264" s="110"/>
    </row>
    <row r="265" spans="1:18" ht="13" x14ac:dyDescent="0.3">
      <c r="C265" s="8" t="s">
        <v>1</v>
      </c>
      <c r="D265" s="180" t="s">
        <v>189</v>
      </c>
      <c r="E265" s="181" t="s">
        <v>205</v>
      </c>
      <c r="F265" s="181" t="s">
        <v>208</v>
      </c>
      <c r="G265" s="154" t="s">
        <v>182</v>
      </c>
      <c r="I265" s="110"/>
      <c r="J265" s="110"/>
      <c r="K265" s="151"/>
      <c r="L265" s="150"/>
      <c r="M265" s="110"/>
      <c r="N265" s="110"/>
      <c r="O265" s="110"/>
      <c r="P265" s="110"/>
      <c r="Q265" s="110"/>
      <c r="R265" s="110"/>
    </row>
    <row r="266" spans="1:18" ht="13" x14ac:dyDescent="0.3">
      <c r="C266" s="90" t="s">
        <v>121</v>
      </c>
      <c r="D266" s="182" t="s">
        <v>202</v>
      </c>
      <c r="E266" s="183" t="s">
        <v>190</v>
      </c>
      <c r="F266" s="183" t="s">
        <v>209</v>
      </c>
      <c r="G266" s="153" t="s">
        <v>183</v>
      </c>
      <c r="I266" s="126"/>
      <c r="J266" s="110"/>
      <c r="K266" s="126"/>
      <c r="L266" s="169"/>
      <c r="M266" s="110"/>
      <c r="N266" s="110"/>
      <c r="O266" s="110"/>
      <c r="P266" s="110"/>
      <c r="Q266" s="110"/>
      <c r="R266" s="110"/>
    </row>
    <row r="267" spans="1:18" ht="13" x14ac:dyDescent="0.3">
      <c r="C267" s="90" t="s">
        <v>177</v>
      </c>
      <c r="D267" s="182" t="s">
        <v>203</v>
      </c>
      <c r="E267" s="183" t="s">
        <v>206</v>
      </c>
      <c r="F267" s="183" t="s">
        <v>191</v>
      </c>
      <c r="G267" s="153" t="s">
        <v>184</v>
      </c>
      <c r="I267" s="110"/>
      <c r="J267" s="110"/>
      <c r="K267" s="126"/>
      <c r="L267" s="177"/>
      <c r="M267" s="110"/>
      <c r="N267" s="110"/>
      <c r="O267" s="110"/>
      <c r="P267" s="110"/>
      <c r="Q267" s="110"/>
      <c r="R267" s="110"/>
    </row>
    <row r="268" spans="1:18" ht="13.5" thickBot="1" x14ac:dyDescent="0.35">
      <c r="C268" s="148"/>
      <c r="D268" s="182" t="s">
        <v>204</v>
      </c>
      <c r="E268" s="183" t="s">
        <v>207</v>
      </c>
      <c r="F268" s="183" t="s">
        <v>210</v>
      </c>
      <c r="G268" s="155" t="s">
        <v>185</v>
      </c>
      <c r="I268" s="110"/>
      <c r="J268" s="110"/>
      <c r="K268" s="126"/>
      <c r="L268" s="150"/>
      <c r="M268" s="110"/>
      <c r="N268" s="110"/>
      <c r="O268" s="110"/>
      <c r="P268" s="110"/>
      <c r="Q268" s="110"/>
      <c r="R268" s="110"/>
    </row>
    <row r="269" spans="1:18" ht="13.5" thickBot="1" x14ac:dyDescent="0.35">
      <c r="C269" s="31" t="s">
        <v>211</v>
      </c>
      <c r="D269" s="138"/>
      <c r="E269" s="138"/>
      <c r="F269" s="120"/>
      <c r="I269" s="110"/>
      <c r="J269" s="110"/>
      <c r="K269" s="151"/>
      <c r="L269" s="178"/>
      <c r="M269" s="110"/>
      <c r="N269" s="110"/>
      <c r="O269" s="110"/>
      <c r="P269" s="110"/>
      <c r="Q269" s="110"/>
      <c r="R269" s="110"/>
    </row>
    <row r="270" spans="1:18" ht="13.5" thickBot="1" x14ac:dyDescent="0.35">
      <c r="A270" s="41"/>
      <c r="C270" s="31" t="s">
        <v>212</v>
      </c>
      <c r="D270" s="135"/>
      <c r="E270" s="135"/>
      <c r="F270" s="135"/>
      <c r="I270" s="110"/>
      <c r="J270" s="110"/>
      <c r="K270" s="126"/>
      <c r="L270" s="150"/>
      <c r="M270" s="110"/>
      <c r="N270" s="110"/>
      <c r="O270" s="110"/>
      <c r="P270" s="110"/>
      <c r="Q270" s="110"/>
      <c r="R270" s="110"/>
    </row>
    <row r="271" spans="1:18" ht="13" x14ac:dyDescent="0.3">
      <c r="I271" s="110"/>
      <c r="J271" s="110"/>
      <c r="K271" s="151"/>
      <c r="L271" s="178"/>
      <c r="M271" s="110"/>
      <c r="N271" s="110"/>
      <c r="O271" s="110"/>
      <c r="P271" s="110"/>
      <c r="Q271" s="110"/>
      <c r="R271" s="110"/>
    </row>
    <row r="272" spans="1:18" ht="15.5" x14ac:dyDescent="0.35">
      <c r="B272" s="258" t="s">
        <v>351</v>
      </c>
      <c r="D272" s="4"/>
      <c r="E272" s="4"/>
      <c r="F272" s="4"/>
      <c r="I272" s="176" t="s">
        <v>350</v>
      </c>
      <c r="J272" s="110"/>
      <c r="K272" s="126"/>
      <c r="L272" s="150"/>
      <c r="M272" s="110"/>
      <c r="N272" s="110"/>
      <c r="O272" s="110"/>
      <c r="P272" s="110"/>
      <c r="Q272" s="110"/>
      <c r="R272" s="110"/>
    </row>
    <row r="273" spans="1:18" ht="13.5" thickBot="1" x14ac:dyDescent="0.35">
      <c r="D273" s="4" t="s">
        <v>215</v>
      </c>
      <c r="E273" s="4" t="s">
        <v>216</v>
      </c>
      <c r="F273" s="4" t="s">
        <v>217</v>
      </c>
      <c r="J273" s="4" t="s">
        <v>215</v>
      </c>
      <c r="K273" s="4" t="s">
        <v>216</v>
      </c>
      <c r="L273" s="4" t="s">
        <v>217</v>
      </c>
      <c r="N273" s="110"/>
      <c r="O273" s="110"/>
      <c r="P273" s="110"/>
      <c r="Q273" s="110"/>
      <c r="R273" s="110"/>
    </row>
    <row r="274" spans="1:18" ht="13.5" thickBot="1" x14ac:dyDescent="0.35">
      <c r="C274" s="6" t="s">
        <v>64</v>
      </c>
      <c r="D274" s="8" t="s">
        <v>93</v>
      </c>
      <c r="E274" s="130" t="s">
        <v>94</v>
      </c>
      <c r="F274" s="8" t="s">
        <v>115</v>
      </c>
      <c r="I274" s="6" t="s">
        <v>64</v>
      </c>
      <c r="J274" s="8" t="s">
        <v>93</v>
      </c>
      <c r="K274" s="130" t="s">
        <v>94</v>
      </c>
      <c r="L274" s="8" t="s">
        <v>115</v>
      </c>
      <c r="N274" s="110"/>
      <c r="O274" s="110"/>
      <c r="P274" s="110"/>
      <c r="Q274" s="110"/>
      <c r="R274" s="110"/>
    </row>
    <row r="275" spans="1:18" ht="13" x14ac:dyDescent="0.3">
      <c r="C275" s="8" t="s">
        <v>218</v>
      </c>
      <c r="D275" s="252">
        <v>5</v>
      </c>
      <c r="E275" s="253">
        <v>8</v>
      </c>
      <c r="F275" s="253">
        <v>11</v>
      </c>
      <c r="I275" s="8" t="s">
        <v>218</v>
      </c>
      <c r="J275" s="180">
        <v>5</v>
      </c>
      <c r="K275" s="181">
        <v>8</v>
      </c>
      <c r="L275" s="181">
        <v>11</v>
      </c>
      <c r="N275" s="110"/>
      <c r="O275" s="110"/>
      <c r="P275" s="110"/>
      <c r="Q275" s="110"/>
      <c r="R275" s="110"/>
    </row>
    <row r="276" spans="1:18" ht="13" x14ac:dyDescent="0.3">
      <c r="B276" s="20"/>
      <c r="C276" s="90" t="s">
        <v>55</v>
      </c>
      <c r="D276" s="254">
        <v>4</v>
      </c>
      <c r="E276" s="255">
        <v>8</v>
      </c>
      <c r="F276" s="255">
        <v>11</v>
      </c>
      <c r="G276" s="3" t="s">
        <v>156</v>
      </c>
      <c r="I276" s="90" t="s">
        <v>55</v>
      </c>
      <c r="J276" s="182">
        <v>4</v>
      </c>
      <c r="K276" s="183">
        <v>8</v>
      </c>
      <c r="L276" s="183">
        <v>11</v>
      </c>
      <c r="M276" s="3" t="s">
        <v>156</v>
      </c>
      <c r="N276" s="110"/>
      <c r="O276" s="110"/>
      <c r="P276" s="110"/>
      <c r="Q276" s="110"/>
      <c r="R276" s="110"/>
    </row>
    <row r="277" spans="1:18" ht="13" x14ac:dyDescent="0.3">
      <c r="B277" s="20"/>
      <c r="C277" s="90" t="s">
        <v>95</v>
      </c>
      <c r="D277" s="254">
        <v>8</v>
      </c>
      <c r="E277" s="255">
        <v>10</v>
      </c>
      <c r="F277" s="255">
        <v>13</v>
      </c>
      <c r="G277" s="3" t="s">
        <v>161</v>
      </c>
      <c r="I277" s="90" t="s">
        <v>95</v>
      </c>
      <c r="J277" s="182">
        <v>8</v>
      </c>
      <c r="K277" s="183">
        <v>10</v>
      </c>
      <c r="L277" s="183">
        <v>13</v>
      </c>
      <c r="M277" s="3" t="s">
        <v>161</v>
      </c>
      <c r="N277" s="110"/>
      <c r="O277" s="110"/>
      <c r="P277" s="110"/>
      <c r="Q277" s="110"/>
      <c r="R277" s="110"/>
    </row>
    <row r="278" spans="1:18" ht="13.5" thickBot="1" x14ac:dyDescent="0.35">
      <c r="C278" s="148"/>
      <c r="D278" s="256">
        <v>3</v>
      </c>
      <c r="E278" s="257">
        <v>10</v>
      </c>
      <c r="F278" s="257">
        <v>7</v>
      </c>
      <c r="G278" s="3"/>
      <c r="I278" s="148"/>
      <c r="J278" s="184">
        <v>3</v>
      </c>
      <c r="K278" s="185">
        <v>10</v>
      </c>
      <c r="L278" s="185">
        <v>7</v>
      </c>
      <c r="M278" s="3"/>
      <c r="N278" s="110"/>
      <c r="O278" s="110"/>
      <c r="P278" s="110"/>
      <c r="Q278" s="110"/>
      <c r="R278" s="110"/>
    </row>
    <row r="279" spans="1:18" ht="13.5" thickBot="1" x14ac:dyDescent="0.35">
      <c r="C279" s="9" t="s">
        <v>211</v>
      </c>
      <c r="D279" s="120">
        <f>SUM(D275:D278)/4</f>
        <v>5</v>
      </c>
      <c r="E279" s="120">
        <f>SUM(E275:E278)/4</f>
        <v>9</v>
      </c>
      <c r="F279" s="120">
        <f>SUM(F275:F278)/4</f>
        <v>10.5</v>
      </c>
      <c r="G279" s="3"/>
      <c r="I279" s="9" t="s">
        <v>211</v>
      </c>
      <c r="J279" s="120">
        <f>SUM(J275:J278)/4</f>
        <v>5</v>
      </c>
      <c r="K279" s="120">
        <f>SUM(K275:K278)/4</f>
        <v>9</v>
      </c>
      <c r="L279" s="120">
        <f>SUM(L275:L278)/4</f>
        <v>10.5</v>
      </c>
      <c r="M279" s="3"/>
      <c r="N279" s="71"/>
      <c r="O279" s="71"/>
      <c r="P279" s="71"/>
      <c r="Q279" s="110"/>
      <c r="R279" s="110"/>
    </row>
    <row r="280" spans="1:18" ht="13" x14ac:dyDescent="0.3">
      <c r="C280" s="8" t="s">
        <v>218</v>
      </c>
      <c r="D280" s="253">
        <v>7</v>
      </c>
      <c r="E280" s="253">
        <v>14</v>
      </c>
      <c r="F280" s="253">
        <v>13</v>
      </c>
      <c r="G280" s="3"/>
      <c r="I280" s="8" t="s">
        <v>218</v>
      </c>
      <c r="J280" s="181">
        <v>7</v>
      </c>
      <c r="K280" s="181">
        <v>14</v>
      </c>
      <c r="L280" s="181">
        <v>13</v>
      </c>
      <c r="M280" s="3"/>
      <c r="N280" s="71"/>
      <c r="O280" s="71"/>
      <c r="P280" s="71"/>
      <c r="Q280" s="110"/>
      <c r="R280" s="110"/>
    </row>
    <row r="281" spans="1:18" ht="13" x14ac:dyDescent="0.3">
      <c r="B281" s="20"/>
      <c r="C281" s="90" t="s">
        <v>55</v>
      </c>
      <c r="D281" s="255">
        <v>5</v>
      </c>
      <c r="E281" s="255">
        <v>14</v>
      </c>
      <c r="F281" s="255">
        <v>12</v>
      </c>
      <c r="G281" s="3" t="s">
        <v>156</v>
      </c>
      <c r="I281" s="90" t="s">
        <v>55</v>
      </c>
      <c r="J281" s="183">
        <v>5</v>
      </c>
      <c r="K281" s="183">
        <v>14</v>
      </c>
      <c r="L281" s="183">
        <v>12</v>
      </c>
      <c r="M281" s="3" t="s">
        <v>156</v>
      </c>
      <c r="N281" s="71"/>
      <c r="O281" s="71"/>
      <c r="P281" s="71"/>
      <c r="Q281" s="110"/>
      <c r="R281" s="110"/>
    </row>
    <row r="282" spans="1:18" ht="13" x14ac:dyDescent="0.3">
      <c r="B282" s="20"/>
      <c r="C282" s="90" t="s">
        <v>96</v>
      </c>
      <c r="D282" s="255">
        <v>6</v>
      </c>
      <c r="E282" s="255">
        <v>15</v>
      </c>
      <c r="F282" s="255">
        <v>12</v>
      </c>
      <c r="G282" s="3" t="s">
        <v>161</v>
      </c>
      <c r="I282" s="90" t="s">
        <v>96</v>
      </c>
      <c r="J282" s="183">
        <v>6</v>
      </c>
      <c r="K282" s="183">
        <v>15</v>
      </c>
      <c r="L282" s="183">
        <v>12</v>
      </c>
      <c r="M282" s="3" t="s">
        <v>161</v>
      </c>
      <c r="N282" s="71"/>
      <c r="O282" s="71"/>
      <c r="P282" s="71"/>
      <c r="Q282" s="110"/>
      <c r="R282" s="110"/>
    </row>
    <row r="283" spans="1:18" ht="13" thickBot="1" x14ac:dyDescent="0.3">
      <c r="C283" s="148"/>
      <c r="D283" s="257">
        <v>2</v>
      </c>
      <c r="E283" s="257">
        <v>10</v>
      </c>
      <c r="F283" s="257">
        <v>11</v>
      </c>
      <c r="I283" s="148"/>
      <c r="J283" s="185">
        <v>2</v>
      </c>
      <c r="K283" s="185">
        <v>10</v>
      </c>
      <c r="L283" s="185">
        <v>11</v>
      </c>
      <c r="N283" s="71"/>
      <c r="O283" s="71"/>
      <c r="P283" s="110"/>
      <c r="Q283" s="110"/>
      <c r="R283" s="110"/>
    </row>
    <row r="284" spans="1:18" ht="13.5" thickBot="1" x14ac:dyDescent="0.35">
      <c r="C284" s="9" t="s">
        <v>211</v>
      </c>
      <c r="D284" s="120">
        <f>SUM(D280:D283)/4</f>
        <v>5</v>
      </c>
      <c r="E284" s="120">
        <f>SUM(E280:E283)/4</f>
        <v>13.25</v>
      </c>
      <c r="F284" s="120">
        <f>SUM(F280:F283)/4</f>
        <v>12</v>
      </c>
      <c r="I284" s="9" t="s">
        <v>211</v>
      </c>
      <c r="J284" s="120">
        <f>SUM(J280:J283)/4</f>
        <v>5</v>
      </c>
      <c r="K284" s="120">
        <f>SUM(K280:K283)/4</f>
        <v>13.25</v>
      </c>
      <c r="L284" s="120">
        <f>SUM(L280:L283)/4</f>
        <v>12</v>
      </c>
      <c r="N284" s="71"/>
      <c r="O284" s="71"/>
      <c r="P284" s="110"/>
      <c r="Q284" s="110"/>
      <c r="R284" s="110"/>
    </row>
    <row r="285" spans="1:18" x14ac:dyDescent="0.25">
      <c r="J285" s="110"/>
      <c r="K285" s="110"/>
      <c r="L285" s="110"/>
      <c r="M285" s="110"/>
      <c r="N285" s="110"/>
      <c r="O285" s="110"/>
      <c r="P285" s="110"/>
      <c r="Q285" s="110"/>
      <c r="R285" s="110"/>
    </row>
    <row r="286" spans="1:18" x14ac:dyDescent="0.25">
      <c r="J286" s="110"/>
      <c r="K286" s="110"/>
      <c r="L286" s="110"/>
      <c r="M286" s="110"/>
      <c r="N286" s="110"/>
      <c r="O286" s="110"/>
      <c r="P286" s="110"/>
      <c r="Q286" s="110"/>
      <c r="R286" s="110"/>
    </row>
    <row r="287" spans="1:18" ht="13.5" thickBot="1" x14ac:dyDescent="0.35">
      <c r="B287" s="4" t="s">
        <v>178</v>
      </c>
      <c r="C287" s="91" t="s">
        <v>71</v>
      </c>
      <c r="D287" s="4" t="s">
        <v>179</v>
      </c>
      <c r="E287" s="91" t="s">
        <v>71</v>
      </c>
      <c r="F287" s="4" t="s">
        <v>180</v>
      </c>
      <c r="G287" s="91" t="s">
        <v>71</v>
      </c>
      <c r="J287" s="110"/>
      <c r="K287" s="110"/>
      <c r="L287" s="110"/>
      <c r="M287" s="110"/>
      <c r="N287" s="110"/>
      <c r="O287" s="110"/>
      <c r="P287" s="110"/>
      <c r="Q287" s="110"/>
      <c r="R287" s="110"/>
    </row>
    <row r="288" spans="1:18" ht="15.5" thickBot="1" x14ac:dyDescent="0.35">
      <c r="A288" s="41"/>
      <c r="B288" s="7" t="s">
        <v>93</v>
      </c>
      <c r="C288" s="56" t="s">
        <v>157</v>
      </c>
      <c r="D288" s="130" t="s">
        <v>94</v>
      </c>
      <c r="E288" s="130" t="s">
        <v>159</v>
      </c>
      <c r="F288" s="56" t="s">
        <v>115</v>
      </c>
      <c r="G288" s="31" t="s">
        <v>158</v>
      </c>
      <c r="J288" s="71"/>
      <c r="K288" s="71"/>
      <c r="L288" s="71"/>
      <c r="M288" s="71"/>
      <c r="N288" s="71"/>
      <c r="O288" s="71"/>
      <c r="P288" s="71"/>
      <c r="Q288" s="110"/>
      <c r="R288" s="110"/>
    </row>
    <row r="289" spans="1:18" ht="13" x14ac:dyDescent="0.3">
      <c r="A289" s="8"/>
      <c r="B289" s="157">
        <f>D275</f>
        <v>5</v>
      </c>
      <c r="C289" s="16">
        <f>(B289-$B$293)^2</f>
        <v>0</v>
      </c>
      <c r="D289" s="67">
        <f>E275</f>
        <v>8</v>
      </c>
      <c r="E289" s="12">
        <f>(D289-$D$293)^2</f>
        <v>1</v>
      </c>
      <c r="F289" s="67">
        <f>F275</f>
        <v>11</v>
      </c>
      <c r="G289" s="129">
        <f>(F289-$F$293)^2</f>
        <v>0.25</v>
      </c>
      <c r="H289" s="171" t="s">
        <v>213</v>
      </c>
      <c r="J289" s="71"/>
      <c r="K289" s="71"/>
      <c r="L289" s="71"/>
      <c r="M289" s="179"/>
      <c r="N289" s="179"/>
      <c r="O289" s="78"/>
      <c r="P289" s="164"/>
      <c r="Q289" s="110"/>
      <c r="R289" s="110"/>
    </row>
    <row r="290" spans="1:18" ht="13" x14ac:dyDescent="0.3">
      <c r="A290" s="90" t="s">
        <v>120</v>
      </c>
      <c r="B290" s="156">
        <f>D276</f>
        <v>4</v>
      </c>
      <c r="C290" s="16">
        <f>(B290-$B$293)^2</f>
        <v>1</v>
      </c>
      <c r="D290" s="68">
        <f>E276</f>
        <v>8</v>
      </c>
      <c r="E290" s="15">
        <f>(D290-$D$293)^2</f>
        <v>1</v>
      </c>
      <c r="F290" s="68">
        <f>F276</f>
        <v>11</v>
      </c>
      <c r="G290" s="101">
        <f>(F290-$F$293)^2</f>
        <v>0.25</v>
      </c>
      <c r="H290" s="172">
        <f>(SUM(B289:B292)+SUM(D289:D292)+SUM(F289:F292))/12</f>
        <v>8.1666666666666661</v>
      </c>
      <c r="J290" s="71"/>
      <c r="K290" s="71"/>
      <c r="L290" s="71"/>
      <c r="M290" s="179"/>
      <c r="N290" s="179"/>
      <c r="O290" s="78"/>
      <c r="P290" s="164"/>
      <c r="Q290" s="110"/>
      <c r="R290" s="110"/>
    </row>
    <row r="291" spans="1:18" ht="13" x14ac:dyDescent="0.3">
      <c r="A291" s="90" t="s">
        <v>176</v>
      </c>
      <c r="B291" s="156">
        <f>D277</f>
        <v>8</v>
      </c>
      <c r="C291" s="16">
        <f>(B291-$B$293)^2</f>
        <v>9</v>
      </c>
      <c r="D291" s="68">
        <f>E277</f>
        <v>10</v>
      </c>
      <c r="E291" s="15">
        <f>(D291-$D$293)^2</f>
        <v>1</v>
      </c>
      <c r="F291" s="68">
        <f>F277</f>
        <v>13</v>
      </c>
      <c r="G291" s="101">
        <f>(F291-$F$293)^2</f>
        <v>6.25</v>
      </c>
      <c r="H291" s="172" t="s">
        <v>175</v>
      </c>
      <c r="J291" s="71"/>
      <c r="K291" s="71"/>
      <c r="L291" s="71"/>
      <c r="M291" s="179"/>
      <c r="N291" s="179"/>
      <c r="O291" s="78"/>
      <c r="P291" s="164"/>
      <c r="Q291" s="110"/>
      <c r="R291" s="110"/>
    </row>
    <row r="292" spans="1:18" ht="13" thickBot="1" x14ac:dyDescent="0.3">
      <c r="A292" s="148"/>
      <c r="B292" s="156">
        <f>D278</f>
        <v>3</v>
      </c>
      <c r="C292" s="16">
        <f>(B292-$B$293)^2</f>
        <v>4</v>
      </c>
      <c r="D292" s="69">
        <f>E278</f>
        <v>10</v>
      </c>
      <c r="E292" s="18">
        <f>(D292-$D$293)^2</f>
        <v>1</v>
      </c>
      <c r="F292" s="69">
        <f>F278</f>
        <v>7</v>
      </c>
      <c r="G292" s="102">
        <f>(F292-$F$293)^2</f>
        <v>12.25</v>
      </c>
      <c r="H292" s="173"/>
      <c r="J292" s="71"/>
      <c r="K292" s="71"/>
      <c r="L292" s="71"/>
      <c r="M292" s="179"/>
      <c r="N292" s="179"/>
      <c r="O292" s="71"/>
      <c r="P292" s="110"/>
      <c r="Q292" s="110"/>
      <c r="R292" s="110"/>
    </row>
    <row r="293" spans="1:18" ht="13.5" thickBot="1" x14ac:dyDescent="0.35">
      <c r="A293" s="9" t="s">
        <v>211</v>
      </c>
      <c r="B293" s="120">
        <f>SUM(B289:B292)/4</f>
        <v>5</v>
      </c>
      <c r="C293" s="132">
        <f>SUM(C289:C292)</f>
        <v>14</v>
      </c>
      <c r="D293" s="120">
        <f>SUM(D289:D292)/4</f>
        <v>9</v>
      </c>
      <c r="E293" s="149">
        <f>SUM(E289:E292)</f>
        <v>4</v>
      </c>
      <c r="F293" s="120">
        <f>SUM(F289:F292)/4</f>
        <v>10.5</v>
      </c>
      <c r="G293" s="132">
        <f>SUM(G289:G292)</f>
        <v>19</v>
      </c>
      <c r="H293" s="77"/>
      <c r="I293" s="110"/>
      <c r="J293" s="71"/>
      <c r="K293" s="71"/>
      <c r="L293" s="71"/>
      <c r="M293" s="179"/>
      <c r="N293" s="71"/>
      <c r="O293" s="71"/>
      <c r="P293" s="110"/>
      <c r="Q293" s="110"/>
      <c r="R293" s="110"/>
    </row>
    <row r="294" spans="1:18" ht="13" x14ac:dyDescent="0.3">
      <c r="A294" s="8"/>
      <c r="B294" s="70">
        <f>D280</f>
        <v>7</v>
      </c>
      <c r="C294" s="12">
        <f>(B294-$B$298)^2</f>
        <v>4</v>
      </c>
      <c r="D294" s="131">
        <f>E280</f>
        <v>14</v>
      </c>
      <c r="E294" s="12">
        <f>(D294-$D$298)^2</f>
        <v>0.5625</v>
      </c>
      <c r="F294" s="131">
        <f>F280</f>
        <v>13</v>
      </c>
      <c r="G294" s="129">
        <f>(F294-$F$298)^2</f>
        <v>1</v>
      </c>
      <c r="H294" s="171" t="s">
        <v>214</v>
      </c>
      <c r="I294" s="110"/>
      <c r="J294" s="110"/>
      <c r="K294" s="110"/>
      <c r="L294" s="110"/>
      <c r="M294" s="110"/>
      <c r="N294" s="110"/>
      <c r="O294" s="110"/>
      <c r="P294" s="110"/>
      <c r="Q294" s="110"/>
      <c r="R294" s="110"/>
    </row>
    <row r="295" spans="1:18" ht="13" x14ac:dyDescent="0.3">
      <c r="A295" s="90" t="s">
        <v>121</v>
      </c>
      <c r="B295" s="70">
        <f>D281</f>
        <v>5</v>
      </c>
      <c r="C295" s="15">
        <f>(B295-$B$298)^2</f>
        <v>0</v>
      </c>
      <c r="D295" s="131">
        <f>E281</f>
        <v>14</v>
      </c>
      <c r="E295" s="15">
        <f>(D295-$D$298)^2</f>
        <v>0.5625</v>
      </c>
      <c r="F295" s="131">
        <f>F281</f>
        <v>12</v>
      </c>
      <c r="G295" s="101">
        <f>(F295-$F$298)^2</f>
        <v>0</v>
      </c>
      <c r="H295" s="172">
        <f>(SUM(B294:B297)+SUM(D294:D297)+SUM(F294:F297))/12</f>
        <v>10.083333333333334</v>
      </c>
      <c r="I295" s="110"/>
      <c r="J295" s="110"/>
      <c r="K295" s="110"/>
      <c r="L295" s="110"/>
      <c r="M295" s="110"/>
      <c r="N295" s="110"/>
      <c r="O295" s="110"/>
      <c r="P295" s="110"/>
      <c r="Q295" s="110"/>
      <c r="R295" s="110"/>
    </row>
    <row r="296" spans="1:18" ht="13" x14ac:dyDescent="0.3">
      <c r="A296" s="90" t="s">
        <v>177</v>
      </c>
      <c r="B296" s="70">
        <f>D282</f>
        <v>6</v>
      </c>
      <c r="C296" s="15">
        <f>(B296-$B$298)^2</f>
        <v>1</v>
      </c>
      <c r="D296" s="131">
        <f>E282</f>
        <v>15</v>
      </c>
      <c r="E296" s="15">
        <f>(D296-$D$298)^2</f>
        <v>3.0625</v>
      </c>
      <c r="F296" s="131">
        <f>F282</f>
        <v>12</v>
      </c>
      <c r="G296" s="101">
        <f>(F296-$F$298)^2</f>
        <v>0</v>
      </c>
      <c r="H296" s="172" t="s">
        <v>175</v>
      </c>
      <c r="I296" s="48"/>
    </row>
    <row r="297" spans="1:18" ht="13" thickBot="1" x14ac:dyDescent="0.3">
      <c r="A297" s="148"/>
      <c r="B297" s="109">
        <f>D283</f>
        <v>2</v>
      </c>
      <c r="C297" s="18">
        <f>(B297-$B$298)^2</f>
        <v>9</v>
      </c>
      <c r="D297" s="146">
        <f>E283</f>
        <v>10</v>
      </c>
      <c r="E297" s="18">
        <f>(D297-$D$298)^2</f>
        <v>10.5625</v>
      </c>
      <c r="F297" s="146">
        <f>F283</f>
        <v>11</v>
      </c>
      <c r="G297" s="102">
        <f>(F297-$F$298)^2</f>
        <v>1</v>
      </c>
      <c r="H297" s="173"/>
      <c r="I297" s="48"/>
    </row>
    <row r="298" spans="1:18" ht="13.5" thickBot="1" x14ac:dyDescent="0.35">
      <c r="A298" s="9" t="s">
        <v>211</v>
      </c>
      <c r="B298" s="138">
        <f>SUM(B294:B297)/4</f>
        <v>5</v>
      </c>
      <c r="C298" s="132">
        <f>SUM(C294:C297)</f>
        <v>14</v>
      </c>
      <c r="D298" s="139">
        <f>SUM(D294:D297)/4</f>
        <v>13.25</v>
      </c>
      <c r="E298" s="132">
        <f>SUM(E294:E297)</f>
        <v>14.75</v>
      </c>
      <c r="F298" s="139">
        <f>SUM(F294:F297)/4</f>
        <v>12</v>
      </c>
      <c r="G298" s="132">
        <f>SUM(G294:G297)</f>
        <v>2</v>
      </c>
      <c r="H298" s="138">
        <f>(H295+H290)</f>
        <v>18.25</v>
      </c>
      <c r="I298" s="48"/>
    </row>
    <row r="299" spans="1:18" ht="13.5" thickBot="1" x14ac:dyDescent="0.35">
      <c r="A299" s="31" t="s">
        <v>212</v>
      </c>
      <c r="B299" s="135">
        <f>SUM(B289:B292)+SUM(B294:B297)</f>
        <v>40</v>
      </c>
      <c r="C299" s="48"/>
      <c r="D299" s="155">
        <f>SUM(D289:D292)+SUM(D294:D297)</f>
        <v>89</v>
      </c>
      <c r="E299" s="48"/>
      <c r="F299" s="135">
        <f>SUM(F289:F292)+SUM(F294:F297)</f>
        <v>90</v>
      </c>
    </row>
    <row r="300" spans="1:18" ht="13.5" thickBot="1" x14ac:dyDescent="0.35">
      <c r="A300" s="9" t="s">
        <v>224</v>
      </c>
      <c r="B300" s="31">
        <f>(B298+B293)/2</f>
        <v>5</v>
      </c>
      <c r="C300" s="48"/>
      <c r="D300" s="31">
        <f>(D298+D293)/2</f>
        <v>11.125</v>
      </c>
      <c r="E300" s="48"/>
      <c r="F300" s="31">
        <f>(F298+F293)/2</f>
        <v>11.25</v>
      </c>
    </row>
    <row r="302" spans="1:18" x14ac:dyDescent="0.25">
      <c r="G302" s="64"/>
      <c r="H302" s="64"/>
      <c r="O302" s="48"/>
    </row>
    <row r="303" spans="1:18" x14ac:dyDescent="0.25">
      <c r="I303" s="48"/>
      <c r="J303" s="48"/>
      <c r="K303" s="48"/>
      <c r="L303" s="48"/>
      <c r="M303" s="48"/>
      <c r="N303" s="48"/>
      <c r="O303" s="48"/>
      <c r="P303" s="48"/>
      <c r="Q303" s="48"/>
    </row>
    <row r="304" spans="1:18" ht="13" x14ac:dyDescent="0.3">
      <c r="I304" s="48"/>
      <c r="J304" s="168"/>
      <c r="K304" s="77"/>
      <c r="L304" s="77"/>
      <c r="M304" s="77"/>
      <c r="N304" s="77"/>
      <c r="O304" s="77"/>
      <c r="P304" s="110"/>
      <c r="Q304" s="48"/>
    </row>
    <row r="305" spans="2:17" ht="13" x14ac:dyDescent="0.3">
      <c r="I305" s="48"/>
      <c r="J305" s="48"/>
      <c r="K305" s="143"/>
      <c r="L305" s="41"/>
      <c r="M305" s="41"/>
      <c r="N305" s="41"/>
      <c r="O305" s="48"/>
      <c r="P305" s="48"/>
      <c r="Q305" s="48"/>
    </row>
    <row r="306" spans="2:17" x14ac:dyDescent="0.25">
      <c r="I306" s="48"/>
      <c r="J306" s="48"/>
      <c r="K306" s="48"/>
      <c r="L306" s="109"/>
      <c r="M306" s="109"/>
      <c r="N306" s="109"/>
      <c r="O306" s="48"/>
      <c r="P306" s="48"/>
      <c r="Q306" s="48"/>
    </row>
    <row r="307" spans="2:17" ht="15.5" x14ac:dyDescent="0.35">
      <c r="B307" s="258" t="s">
        <v>352</v>
      </c>
      <c r="I307" s="48"/>
      <c r="J307" s="48"/>
      <c r="K307" s="41"/>
      <c r="L307" s="109"/>
      <c r="M307" s="109"/>
      <c r="N307" s="109"/>
      <c r="O307" s="48"/>
      <c r="P307" s="48"/>
      <c r="Q307" s="48"/>
    </row>
    <row r="308" spans="2:17" ht="13.5" thickBot="1" x14ac:dyDescent="0.35">
      <c r="D308" s="91" t="s">
        <v>64</v>
      </c>
      <c r="G308" s="64"/>
      <c r="H308" s="64"/>
      <c r="I308" s="48"/>
      <c r="J308" s="48"/>
      <c r="K308" s="41"/>
      <c r="L308" s="109"/>
      <c r="M308" s="109"/>
      <c r="N308" s="109"/>
      <c r="O308" s="48"/>
      <c r="P308" s="48"/>
      <c r="Q308" s="48"/>
    </row>
    <row r="309" spans="2:17" ht="13" x14ac:dyDescent="0.3">
      <c r="C309" s="126" t="s">
        <v>324</v>
      </c>
      <c r="D309" s="259">
        <v>2</v>
      </c>
      <c r="E309" s="3"/>
      <c r="G309" s="64"/>
      <c r="H309" s="64"/>
      <c r="I309" s="48"/>
      <c r="J309" s="48"/>
      <c r="K309" s="41"/>
      <c r="L309" s="109"/>
      <c r="M309" s="109"/>
      <c r="N309" s="109"/>
      <c r="O309" s="48"/>
      <c r="P309" s="48"/>
      <c r="Q309" s="48"/>
    </row>
    <row r="310" spans="2:17" ht="13" x14ac:dyDescent="0.3">
      <c r="C310" s="126" t="s">
        <v>325</v>
      </c>
      <c r="D310" s="260">
        <v>3</v>
      </c>
      <c r="E310" s="3"/>
      <c r="I310" s="48"/>
      <c r="J310" s="48"/>
      <c r="K310" s="41"/>
      <c r="L310" s="70"/>
      <c r="M310" s="70"/>
      <c r="N310" s="70"/>
      <c r="O310" s="48"/>
      <c r="P310" s="48"/>
      <c r="Q310" s="48"/>
    </row>
    <row r="311" spans="2:17" ht="13.5" thickBot="1" x14ac:dyDescent="0.35">
      <c r="C311" s="126" t="s">
        <v>239</v>
      </c>
      <c r="D311" s="261">
        <v>4</v>
      </c>
      <c r="I311" s="48"/>
      <c r="J311" s="48"/>
      <c r="K311" s="41"/>
      <c r="L311" s="70"/>
      <c r="M311" s="70"/>
      <c r="N311" s="70"/>
      <c r="O311" s="48"/>
      <c r="P311" s="48"/>
      <c r="Q311" s="48"/>
    </row>
    <row r="312" spans="2:17" ht="13" x14ac:dyDescent="0.3">
      <c r="B312" s="64"/>
      <c r="D312" s="91" t="s">
        <v>71</v>
      </c>
      <c r="I312" s="48"/>
      <c r="J312" s="48"/>
      <c r="K312" s="41"/>
      <c r="L312" s="70"/>
      <c r="M312" s="70"/>
      <c r="N312" s="70"/>
      <c r="O312" s="48"/>
      <c r="P312" s="48"/>
      <c r="Q312" s="48"/>
    </row>
    <row r="313" spans="2:17" ht="13" x14ac:dyDescent="0.3">
      <c r="C313" s="170" t="s">
        <v>303</v>
      </c>
      <c r="D313" s="136" t="s">
        <v>230</v>
      </c>
      <c r="E313" s="64"/>
      <c r="I313" s="48"/>
      <c r="J313" s="48"/>
      <c r="K313" s="41"/>
      <c r="L313" s="109"/>
      <c r="M313" s="109"/>
      <c r="N313" s="109"/>
      <c r="O313" s="48"/>
      <c r="P313" s="48"/>
      <c r="Q313" s="48"/>
    </row>
    <row r="314" spans="2:17" ht="13" x14ac:dyDescent="0.3">
      <c r="C314" s="199" t="s">
        <v>10</v>
      </c>
      <c r="D314" s="23">
        <f>D309*D310*D311</f>
        <v>24</v>
      </c>
      <c r="I314" s="48"/>
      <c r="J314" s="48"/>
      <c r="K314" s="144"/>
      <c r="L314" s="136"/>
      <c r="M314" s="48"/>
      <c r="N314" s="48"/>
      <c r="O314" s="48"/>
      <c r="P314" s="48"/>
      <c r="Q314" s="48"/>
    </row>
    <row r="315" spans="2:17" ht="13" x14ac:dyDescent="0.3">
      <c r="B315" s="23" t="s">
        <v>231</v>
      </c>
      <c r="F315" s="23" t="s">
        <v>327</v>
      </c>
      <c r="I315" s="48"/>
      <c r="J315" s="48"/>
      <c r="K315" s="144"/>
      <c r="L315" s="41"/>
      <c r="M315" s="41"/>
      <c r="N315" s="41"/>
      <c r="O315" s="48"/>
      <c r="P315" s="48"/>
      <c r="Q315" s="48"/>
    </row>
    <row r="316" spans="2:17" ht="16" x14ac:dyDescent="0.4">
      <c r="B316" s="24" t="s">
        <v>232</v>
      </c>
      <c r="C316" s="29" t="s">
        <v>222</v>
      </c>
      <c r="F316" s="24" t="s">
        <v>219</v>
      </c>
      <c r="G316" s="128" t="s">
        <v>165</v>
      </c>
      <c r="H316" s="64"/>
      <c r="I316" s="48"/>
      <c r="J316" s="48"/>
      <c r="K316" s="41"/>
      <c r="L316" s="109"/>
      <c r="M316" s="109"/>
      <c r="N316" s="109"/>
      <c r="O316" s="48"/>
      <c r="P316" s="48"/>
      <c r="Q316" s="48"/>
    </row>
    <row r="317" spans="2:17" ht="13" x14ac:dyDescent="0.3">
      <c r="B317" s="25" t="s">
        <v>10</v>
      </c>
      <c r="C317" s="147">
        <f>(C293+E293+G293+C298+E298+G298)</f>
        <v>67.75</v>
      </c>
      <c r="F317" s="25" t="s">
        <v>10</v>
      </c>
      <c r="G317" s="127">
        <f>H290</f>
        <v>8.1666666666666661</v>
      </c>
      <c r="I317" s="48"/>
      <c r="J317" s="48"/>
      <c r="K317" s="41"/>
      <c r="L317" s="109"/>
      <c r="M317" s="109"/>
      <c r="N317" s="109"/>
      <c r="O317" s="48"/>
      <c r="P317" s="48"/>
      <c r="Q317" s="48"/>
    </row>
    <row r="318" spans="2:17" ht="15.5" x14ac:dyDescent="0.4">
      <c r="B318" s="126" t="s">
        <v>241</v>
      </c>
      <c r="C318" t="s">
        <v>160</v>
      </c>
      <c r="F318" s="24" t="s">
        <v>220</v>
      </c>
      <c r="G318" s="128" t="s">
        <v>166</v>
      </c>
      <c r="I318" s="48"/>
      <c r="J318" s="48"/>
      <c r="K318" s="144"/>
      <c r="L318" s="136"/>
      <c r="M318" s="48"/>
      <c r="N318" s="48"/>
      <c r="O318" s="48"/>
      <c r="P318" s="48"/>
      <c r="Q318" s="48"/>
    </row>
    <row r="319" spans="2:17" x14ac:dyDescent="0.25">
      <c r="B319" s="126" t="s">
        <v>9</v>
      </c>
      <c r="C319" s="29">
        <f>(D311 - 1) * D309 * D310</f>
        <v>18</v>
      </c>
      <c r="F319" s="25" t="s">
        <v>10</v>
      </c>
      <c r="G319" s="127">
        <f>H295</f>
        <v>10.083333333333334</v>
      </c>
      <c r="I319" s="48"/>
      <c r="J319" s="48"/>
      <c r="K319" s="144"/>
      <c r="L319" s="136"/>
      <c r="M319" s="48"/>
      <c r="N319" s="48"/>
      <c r="O319" s="48"/>
      <c r="P319" s="48"/>
      <c r="Q319" s="48"/>
    </row>
    <row r="320" spans="2:17" ht="15.5" x14ac:dyDescent="0.4">
      <c r="B320" s="126" t="s">
        <v>242</v>
      </c>
      <c r="C320" s="150" t="s">
        <v>243</v>
      </c>
      <c r="F320" s="24" t="s">
        <v>162</v>
      </c>
      <c r="G320" s="128" t="s">
        <v>163</v>
      </c>
      <c r="I320" s="48"/>
      <c r="J320" s="48"/>
      <c r="K320" s="48"/>
      <c r="L320" s="48"/>
      <c r="M320" s="48"/>
      <c r="N320" s="48"/>
      <c r="O320" s="48"/>
      <c r="P320" s="48"/>
      <c r="Q320" s="48"/>
    </row>
    <row r="321" spans="2:17" ht="13" x14ac:dyDescent="0.3">
      <c r="B321" s="151" t="s">
        <v>10</v>
      </c>
      <c r="C321" s="28">
        <f>C317 / C319</f>
        <v>3.7638888888888888</v>
      </c>
      <c r="F321" s="25" t="s">
        <v>10</v>
      </c>
      <c r="G321" s="127">
        <f>(B299+D299+F299)/(D310*D311*D309)</f>
        <v>9.125</v>
      </c>
      <c r="I321" s="48"/>
      <c r="J321" s="48"/>
      <c r="K321" s="48"/>
      <c r="L321" s="48"/>
      <c r="M321" s="48"/>
      <c r="N321" s="48"/>
      <c r="O321" s="48"/>
      <c r="P321" s="48"/>
      <c r="Q321" s="48"/>
    </row>
    <row r="322" spans="2:17" ht="16" x14ac:dyDescent="0.4">
      <c r="F322" s="126" t="s">
        <v>247</v>
      </c>
      <c r="G322" s="29" t="s">
        <v>221</v>
      </c>
      <c r="I322" s="48"/>
      <c r="J322" s="48"/>
      <c r="K322" s="48"/>
      <c r="L322" s="48"/>
      <c r="M322" s="48"/>
      <c r="N322" s="48"/>
      <c r="O322" s="48"/>
      <c r="P322" s="48"/>
      <c r="Q322" s="48"/>
    </row>
    <row r="323" spans="2:17" ht="13" x14ac:dyDescent="0.3">
      <c r="B323" s="23" t="s">
        <v>326</v>
      </c>
      <c r="C323" s="152"/>
      <c r="F323" s="25" t="s">
        <v>10</v>
      </c>
      <c r="G323" s="147">
        <f>(D311*D310)*((G317-G321)^2+(G319-G321)^2)</f>
        <v>22.041666666666693</v>
      </c>
      <c r="I323" s="48"/>
      <c r="J323" s="48"/>
      <c r="K323" s="48"/>
      <c r="L323" s="48"/>
      <c r="M323" s="48"/>
      <c r="N323" s="48"/>
      <c r="O323" s="48"/>
      <c r="P323" s="48"/>
      <c r="Q323" s="48"/>
    </row>
    <row r="324" spans="2:17" ht="15.5" x14ac:dyDescent="0.4">
      <c r="B324" s="24" t="s">
        <v>170</v>
      </c>
      <c r="C324" s="128" t="s">
        <v>169</v>
      </c>
      <c r="D324" s="64"/>
      <c r="E324" s="51"/>
      <c r="F324" s="126" t="s">
        <v>227</v>
      </c>
      <c r="G324" t="s">
        <v>116</v>
      </c>
      <c r="I324" s="48"/>
      <c r="J324" s="48"/>
      <c r="K324" s="48"/>
      <c r="L324" s="48"/>
      <c r="M324" s="48"/>
      <c r="N324" s="48"/>
      <c r="O324" s="48"/>
      <c r="P324" s="48"/>
      <c r="Q324" s="48"/>
    </row>
    <row r="325" spans="2:17" x14ac:dyDescent="0.25">
      <c r="B325" s="25" t="s">
        <v>10</v>
      </c>
      <c r="C325" s="127">
        <f>B299/(D311*D309)</f>
        <v>5</v>
      </c>
      <c r="F325" s="25" t="s">
        <v>10</v>
      </c>
      <c r="G325" s="29">
        <f>D309-1</f>
        <v>1</v>
      </c>
      <c r="I325" s="48"/>
      <c r="J325" s="48"/>
      <c r="K325" s="48"/>
      <c r="L325" s="48"/>
      <c r="M325" s="48"/>
      <c r="N325" s="48"/>
      <c r="O325" s="48"/>
      <c r="P325" s="48"/>
      <c r="Q325" s="48"/>
    </row>
    <row r="326" spans="2:17" ht="15.5" x14ac:dyDescent="0.4">
      <c r="B326" s="24" t="s">
        <v>171</v>
      </c>
      <c r="C326" s="128" t="s">
        <v>172</v>
      </c>
      <c r="F326" s="126" t="s">
        <v>244</v>
      </c>
      <c r="G326" s="141" t="s">
        <v>255</v>
      </c>
      <c r="I326" s="48"/>
      <c r="J326" s="48"/>
      <c r="K326" s="48"/>
      <c r="L326" s="48"/>
      <c r="M326" s="48"/>
      <c r="N326" s="48"/>
      <c r="O326" s="48"/>
      <c r="P326" s="48"/>
      <c r="Q326" s="48"/>
    </row>
    <row r="327" spans="2:17" ht="13" x14ac:dyDescent="0.3">
      <c r="B327" s="25" t="s">
        <v>10</v>
      </c>
      <c r="C327" s="127">
        <f>D299/(D311*D309)</f>
        <v>11.125</v>
      </c>
      <c r="F327" t="s">
        <v>1</v>
      </c>
      <c r="G327" s="147">
        <f>G323/G325</f>
        <v>22.041666666666693</v>
      </c>
      <c r="I327" s="48"/>
      <c r="J327" s="48"/>
      <c r="K327" s="48"/>
      <c r="L327" s="48"/>
      <c r="M327" s="48"/>
      <c r="N327" s="48"/>
      <c r="O327" s="48"/>
      <c r="P327" s="48"/>
      <c r="Q327" s="48"/>
    </row>
    <row r="328" spans="2:17" ht="15.5" x14ac:dyDescent="0.4">
      <c r="B328" s="24" t="s">
        <v>173</v>
      </c>
      <c r="C328" s="128" t="s">
        <v>174</v>
      </c>
      <c r="I328" s="48"/>
      <c r="J328" s="48"/>
      <c r="K328" s="48"/>
      <c r="L328" s="48"/>
      <c r="M328" s="48"/>
      <c r="N328" s="48"/>
      <c r="O328" s="48"/>
      <c r="P328" s="48"/>
      <c r="Q328" s="48"/>
    </row>
    <row r="329" spans="2:17" x14ac:dyDescent="0.25">
      <c r="B329" s="25" t="s">
        <v>10</v>
      </c>
      <c r="C329" s="127">
        <f>F299/(D311*D309)</f>
        <v>11.25</v>
      </c>
      <c r="I329" s="48"/>
      <c r="J329" s="48"/>
      <c r="K329" s="48"/>
      <c r="L329" s="48"/>
      <c r="M329" s="48"/>
      <c r="N329" s="48"/>
      <c r="O329" s="48"/>
      <c r="P329" s="48"/>
      <c r="Q329" s="48"/>
    </row>
    <row r="330" spans="2:17" ht="15.5" x14ac:dyDescent="0.4">
      <c r="B330" s="24" t="s">
        <v>162</v>
      </c>
      <c r="C330" s="128" t="s">
        <v>163</v>
      </c>
      <c r="I330" s="48"/>
      <c r="J330" s="48"/>
      <c r="K330" s="48"/>
      <c r="L330" s="48"/>
      <c r="M330" s="48"/>
      <c r="N330" s="48"/>
      <c r="O330" s="48"/>
      <c r="P330" s="48"/>
      <c r="Q330" s="48"/>
    </row>
    <row r="331" spans="2:17" x14ac:dyDescent="0.25">
      <c r="B331" s="25" t="s">
        <v>10</v>
      </c>
      <c r="C331" s="127">
        <f>G321</f>
        <v>9.125</v>
      </c>
      <c r="I331" s="48"/>
      <c r="J331" s="48"/>
      <c r="K331" s="48"/>
      <c r="L331" s="48"/>
      <c r="M331" s="48"/>
      <c r="N331" s="48"/>
      <c r="O331" s="48"/>
      <c r="P331" s="48"/>
      <c r="Q331" s="48"/>
    </row>
    <row r="332" spans="2:17" ht="16" x14ac:dyDescent="0.4">
      <c r="B332" s="126" t="s">
        <v>246</v>
      </c>
      <c r="C332" s="29" t="s">
        <v>229</v>
      </c>
      <c r="I332" s="48"/>
      <c r="J332" s="48"/>
      <c r="K332" s="48"/>
      <c r="L332" s="48"/>
      <c r="M332" s="48"/>
      <c r="N332" s="48"/>
      <c r="O332" s="48"/>
      <c r="P332" s="48"/>
      <c r="Q332" s="48"/>
    </row>
    <row r="333" spans="2:17" ht="13" x14ac:dyDescent="0.3">
      <c r="C333" s="147">
        <f>(D311*D309)*((B300-G321)^2+(D300-G321)^2+(F300-G321)^2)</f>
        <v>204.25</v>
      </c>
      <c r="I333" s="48"/>
      <c r="J333" s="48"/>
      <c r="K333" s="48"/>
      <c r="L333" s="48"/>
      <c r="M333" s="48"/>
      <c r="N333" s="48"/>
      <c r="O333" s="48"/>
      <c r="P333" s="48"/>
      <c r="Q333" s="48"/>
    </row>
    <row r="334" spans="2:17" ht="15.5" x14ac:dyDescent="0.4">
      <c r="B334" s="126" t="s">
        <v>226</v>
      </c>
      <c r="C334" t="s">
        <v>117</v>
      </c>
      <c r="I334" s="48"/>
      <c r="J334" s="48"/>
      <c r="K334" s="48"/>
      <c r="L334" s="144"/>
      <c r="M334" s="136"/>
      <c r="N334" s="48"/>
      <c r="O334" s="48"/>
      <c r="P334" s="48"/>
      <c r="Q334" s="48"/>
    </row>
    <row r="335" spans="2:17" x14ac:dyDescent="0.25">
      <c r="B335" s="25" t="s">
        <v>10</v>
      </c>
      <c r="C335" s="127">
        <f>D310-1</f>
        <v>2</v>
      </c>
      <c r="I335" s="48"/>
      <c r="J335" s="48"/>
      <c r="K335" s="48"/>
      <c r="L335" s="144"/>
      <c r="M335" s="48"/>
      <c r="N335" s="48"/>
      <c r="O335" s="48"/>
      <c r="P335" s="48"/>
      <c r="Q335" s="48"/>
    </row>
    <row r="336" spans="2:17" ht="15.5" x14ac:dyDescent="0.4">
      <c r="B336" s="126" t="s">
        <v>245</v>
      </c>
      <c r="C336" s="141" t="s">
        <v>254</v>
      </c>
      <c r="I336" s="48"/>
      <c r="J336" s="110"/>
      <c r="K336" s="110"/>
      <c r="L336" s="110"/>
      <c r="M336" s="110"/>
      <c r="N336" s="110"/>
      <c r="O336" s="110"/>
      <c r="P336" s="110"/>
      <c r="Q336" s="48"/>
    </row>
    <row r="337" spans="2:17" ht="13" x14ac:dyDescent="0.3">
      <c r="C337" s="147">
        <f>C333/C335</f>
        <v>102.125</v>
      </c>
      <c r="I337" s="48"/>
      <c r="J337" s="110"/>
      <c r="K337" s="110"/>
      <c r="L337" s="110"/>
      <c r="M337" s="110"/>
      <c r="N337" s="110"/>
      <c r="O337" s="110"/>
      <c r="P337" s="110"/>
      <c r="Q337" s="48"/>
    </row>
    <row r="338" spans="2:17" ht="13" x14ac:dyDescent="0.3">
      <c r="J338" s="168"/>
      <c r="K338" s="77"/>
      <c r="L338" s="77"/>
      <c r="M338" s="77"/>
      <c r="N338" s="110"/>
      <c r="O338" s="110"/>
      <c r="P338" s="110"/>
    </row>
    <row r="339" spans="2:17" ht="13" x14ac:dyDescent="0.3">
      <c r="B339" s="23" t="s">
        <v>164</v>
      </c>
      <c r="J339" s="110"/>
      <c r="K339" s="70"/>
      <c r="L339" s="70"/>
      <c r="M339" s="70"/>
      <c r="N339" s="110"/>
      <c r="O339" s="110"/>
      <c r="P339" s="110"/>
    </row>
    <row r="340" spans="2:17" ht="16" x14ac:dyDescent="0.4">
      <c r="C340" s="24" t="s">
        <v>247</v>
      </c>
      <c r="D340" s="29" t="s">
        <v>223</v>
      </c>
      <c r="J340" s="77"/>
      <c r="K340" s="70"/>
      <c r="L340" s="70"/>
      <c r="M340" s="70"/>
      <c r="N340" s="110"/>
      <c r="O340" s="110"/>
      <c r="P340" s="110"/>
    </row>
    <row r="341" spans="2:17" ht="13" x14ac:dyDescent="0.3">
      <c r="C341" s="24" t="s">
        <v>249</v>
      </c>
      <c r="D341" s="127">
        <f>D311*((B293-H290-$B$300+$G$321)^2+(D293-H290-$D$300+$G$321)^2+(F293-H290-$F$300+$G$321)^2)</f>
        <v>9.2916666666666679</v>
      </c>
      <c r="J341" s="77"/>
      <c r="K341" s="70"/>
      <c r="L341" s="70"/>
      <c r="M341" s="70"/>
      <c r="N341" s="110"/>
      <c r="O341" s="110"/>
      <c r="P341" s="110"/>
    </row>
    <row r="342" spans="2:17" ht="13" x14ac:dyDescent="0.3">
      <c r="C342" s="24" t="s">
        <v>250</v>
      </c>
      <c r="D342" s="127">
        <f>D311*((B298-H295-B300+$G$321)^2+(D298-H295-$D$300+$G$321)^2+(F298-H295-$F$300+$G$321)^2)</f>
        <v>9.2916666666666679</v>
      </c>
      <c r="J342" s="77"/>
      <c r="K342" s="70"/>
      <c r="L342" s="70"/>
      <c r="M342" s="70"/>
      <c r="N342" s="110"/>
      <c r="O342" s="110"/>
      <c r="P342" s="110"/>
    </row>
    <row r="343" spans="2:17" ht="13" x14ac:dyDescent="0.3">
      <c r="C343" s="24" t="s">
        <v>248</v>
      </c>
      <c r="D343" t="s">
        <v>253</v>
      </c>
      <c r="J343" s="77"/>
      <c r="K343" s="70"/>
      <c r="L343" s="70"/>
      <c r="M343" s="70"/>
      <c r="N343" s="110"/>
      <c r="O343" s="110"/>
      <c r="P343" s="110"/>
    </row>
    <row r="344" spans="2:17" ht="13" x14ac:dyDescent="0.3">
      <c r="C344" s="25" t="s">
        <v>10</v>
      </c>
      <c r="D344" s="147">
        <f>D341+D342</f>
        <v>18.583333333333336</v>
      </c>
      <c r="J344" s="77"/>
      <c r="K344" s="70"/>
      <c r="L344" s="70"/>
      <c r="M344" s="70"/>
      <c r="N344" s="110"/>
      <c r="O344" s="110"/>
      <c r="P344" s="110"/>
    </row>
    <row r="345" spans="2:17" ht="15.5" x14ac:dyDescent="0.4">
      <c r="C345" s="24" t="s">
        <v>225</v>
      </c>
      <c r="D345" t="s">
        <v>228</v>
      </c>
      <c r="J345" s="77"/>
      <c r="K345" s="77"/>
      <c r="L345" s="77"/>
      <c r="M345" s="77"/>
      <c r="N345" s="110"/>
      <c r="O345" s="110"/>
      <c r="P345" s="110"/>
    </row>
    <row r="346" spans="2:17" x14ac:dyDescent="0.25">
      <c r="D346" s="29">
        <f>(D309-1)*(D310-1)</f>
        <v>2</v>
      </c>
      <c r="J346" s="110"/>
      <c r="K346" s="110"/>
      <c r="L346" s="110"/>
      <c r="M346" s="110"/>
      <c r="N346" s="110"/>
      <c r="O346" s="110"/>
      <c r="P346" s="110"/>
    </row>
    <row r="347" spans="2:17" ht="15.5" x14ac:dyDescent="0.4">
      <c r="C347" s="24" t="s">
        <v>251</v>
      </c>
      <c r="D347" s="29" t="s">
        <v>252</v>
      </c>
      <c r="J347" s="110"/>
      <c r="K347" s="110"/>
      <c r="L347" s="110"/>
      <c r="M347" s="110"/>
      <c r="N347" s="110"/>
      <c r="O347" s="110"/>
      <c r="P347" s="110"/>
    </row>
    <row r="348" spans="2:17" ht="13" x14ac:dyDescent="0.3">
      <c r="D348" s="147">
        <f>D344/D346</f>
        <v>9.2916666666666679</v>
      </c>
    </row>
    <row r="355" spans="1:10" ht="13" thickBot="1" x14ac:dyDescent="0.3"/>
    <row r="356" spans="1:10" ht="13.5" thickBot="1" x14ac:dyDescent="0.35">
      <c r="B356" s="31" t="s">
        <v>97</v>
      </c>
      <c r="C356" s="56" t="s">
        <v>122</v>
      </c>
      <c r="D356" s="31" t="s">
        <v>148</v>
      </c>
      <c r="E356" s="31" t="s">
        <v>103</v>
      </c>
      <c r="F356" s="31" t="s">
        <v>104</v>
      </c>
      <c r="G356" s="200" t="s">
        <v>105</v>
      </c>
      <c r="H356" s="119" t="s">
        <v>152</v>
      </c>
    </row>
    <row r="357" spans="1:10" ht="15.5" x14ac:dyDescent="0.4">
      <c r="B357" s="46" t="s">
        <v>21</v>
      </c>
      <c r="C357" s="11" t="s">
        <v>116</v>
      </c>
      <c r="D357" s="42" t="s">
        <v>119</v>
      </c>
      <c r="E357" s="42" t="s">
        <v>107</v>
      </c>
      <c r="F357" s="42" t="s">
        <v>111</v>
      </c>
      <c r="G357" s="42" t="s">
        <v>149</v>
      </c>
      <c r="H357" s="105" t="s">
        <v>153</v>
      </c>
    </row>
    <row r="358" spans="1:10" ht="15.5" x14ac:dyDescent="0.4">
      <c r="B358" s="46" t="s">
        <v>22</v>
      </c>
      <c r="C358" s="14" t="s">
        <v>117</v>
      </c>
      <c r="D358" s="46" t="s">
        <v>119</v>
      </c>
      <c r="E358" s="46" t="s">
        <v>108</v>
      </c>
      <c r="F358" s="46" t="s">
        <v>112</v>
      </c>
      <c r="G358" s="46" t="s">
        <v>150</v>
      </c>
      <c r="H358" s="106" t="s">
        <v>153</v>
      </c>
    </row>
    <row r="359" spans="1:10" ht="16" thickBot="1" x14ac:dyDescent="0.45">
      <c r="B359" s="46" t="s">
        <v>99</v>
      </c>
      <c r="C359" s="14" t="s">
        <v>118</v>
      </c>
      <c r="D359" s="46" t="s">
        <v>119</v>
      </c>
      <c r="E359" s="46" t="s">
        <v>109</v>
      </c>
      <c r="F359" s="46" t="s">
        <v>113</v>
      </c>
      <c r="G359" s="47" t="s">
        <v>151</v>
      </c>
      <c r="H359" s="107" t="s">
        <v>153</v>
      </c>
    </row>
    <row r="360" spans="1:10" ht="13" thickBot="1" x14ac:dyDescent="0.3">
      <c r="A360" s="64" t="s">
        <v>240</v>
      </c>
      <c r="B360" s="46" t="s">
        <v>100</v>
      </c>
      <c r="C360" s="17" t="s">
        <v>119</v>
      </c>
      <c r="D360" s="42"/>
      <c r="E360" s="47" t="s">
        <v>110</v>
      </c>
      <c r="F360" s="47" t="s">
        <v>114</v>
      </c>
      <c r="G360" s="50"/>
    </row>
    <row r="361" spans="1:10" ht="13" thickBot="1" x14ac:dyDescent="0.3">
      <c r="B361" s="74" t="s">
        <v>101</v>
      </c>
      <c r="C361" s="74" t="s">
        <v>106</v>
      </c>
      <c r="D361" s="50"/>
      <c r="E361" s="50" t="s">
        <v>1</v>
      </c>
      <c r="F361" s="50"/>
      <c r="G361" s="50"/>
    </row>
    <row r="363" spans="1:10" ht="13" thickBot="1" x14ac:dyDescent="0.3"/>
    <row r="364" spans="1:10" ht="13.5" thickBot="1" x14ac:dyDescent="0.35">
      <c r="B364" s="31" t="s">
        <v>97</v>
      </c>
      <c r="C364" s="56" t="s">
        <v>122</v>
      </c>
      <c r="D364" s="31" t="s">
        <v>148</v>
      </c>
      <c r="E364" s="31" t="s">
        <v>103</v>
      </c>
      <c r="F364" s="8" t="s">
        <v>104</v>
      </c>
      <c r="G364" s="200" t="s">
        <v>105</v>
      </c>
      <c r="H364" s="119" t="s">
        <v>152</v>
      </c>
    </row>
    <row r="365" spans="1:10" x14ac:dyDescent="0.25">
      <c r="B365" s="46" t="s">
        <v>21</v>
      </c>
      <c r="C365" s="159">
        <f>G325</f>
        <v>1</v>
      </c>
      <c r="D365" s="162">
        <f>C368</f>
        <v>18</v>
      </c>
      <c r="E365" s="67">
        <f>G323</f>
        <v>22.041666666666693</v>
      </c>
      <c r="F365" s="145">
        <f>E365/C365</f>
        <v>22.041666666666693</v>
      </c>
      <c r="G365" s="12">
        <f>F365/$F$368</f>
        <v>5.8560885608856159</v>
      </c>
      <c r="H365" s="165">
        <f>FDIST(G365,C365,D365)</f>
        <v>2.6325845624563839E-2</v>
      </c>
    </row>
    <row r="366" spans="1:10" x14ac:dyDescent="0.25">
      <c r="B366" s="46" t="s">
        <v>22</v>
      </c>
      <c r="C366" s="160">
        <f>C335</f>
        <v>2</v>
      </c>
      <c r="D366" s="163">
        <f>C368</f>
        <v>18</v>
      </c>
      <c r="E366" s="68">
        <f>C333</f>
        <v>204.25</v>
      </c>
      <c r="F366" s="146">
        <f>E366/C366</f>
        <v>102.125</v>
      </c>
      <c r="G366" s="15">
        <f>F366/$F$368</f>
        <v>27.132841328413285</v>
      </c>
      <c r="H366" s="166">
        <f>FDIST(G366,C366,D366)</f>
        <v>3.6903160291402518E-6</v>
      </c>
    </row>
    <row r="367" spans="1:10" ht="13" thickBot="1" x14ac:dyDescent="0.3">
      <c r="B367" s="46" t="s">
        <v>99</v>
      </c>
      <c r="C367" s="160">
        <f>D346</f>
        <v>2</v>
      </c>
      <c r="D367" s="163">
        <f>C368</f>
        <v>18</v>
      </c>
      <c r="E367" s="68">
        <f>D344</f>
        <v>18.583333333333336</v>
      </c>
      <c r="F367" s="146">
        <f>E367/C367</f>
        <v>9.2916666666666679</v>
      </c>
      <c r="G367" s="18">
        <f>F367/$F$368</f>
        <v>2.468634686346864</v>
      </c>
      <c r="H367" s="262">
        <f>FDIST(G367,C367,D367)</f>
        <v>0.11286963267308829</v>
      </c>
    </row>
    <row r="368" spans="1:10" ht="13" thickBot="1" x14ac:dyDescent="0.3">
      <c r="A368" s="64" t="s">
        <v>240</v>
      </c>
      <c r="B368" s="46" t="s">
        <v>100</v>
      </c>
      <c r="C368" s="161">
        <f xml:space="preserve"> D314- (D309*D310)</f>
        <v>18</v>
      </c>
      <c r="D368" s="42"/>
      <c r="E368" s="69">
        <f>C317</f>
        <v>67.75</v>
      </c>
      <c r="F368" s="69">
        <f>C321</f>
        <v>3.7638888888888888</v>
      </c>
      <c r="G368" s="50"/>
      <c r="H368" s="48"/>
      <c r="J368" t="s">
        <v>1</v>
      </c>
    </row>
    <row r="369" spans="2:7" ht="13" thickBot="1" x14ac:dyDescent="0.3">
      <c r="B369" s="74" t="s">
        <v>101</v>
      </c>
      <c r="C369" s="74">
        <f>D314-1</f>
        <v>23</v>
      </c>
      <c r="D369" s="50"/>
      <c r="E369" s="109"/>
      <c r="F369" s="50"/>
      <c r="G369" s="50"/>
    </row>
    <row r="377" spans="2:7" ht="13" thickBot="1" x14ac:dyDescent="0.3"/>
    <row r="378" spans="2:7" ht="13.5" thickBot="1" x14ac:dyDescent="0.35">
      <c r="B378" s="64"/>
      <c r="C378" s="31" t="s">
        <v>93</v>
      </c>
      <c r="D378" s="57" t="s">
        <v>94</v>
      </c>
      <c r="E378" s="31" t="s">
        <v>115</v>
      </c>
    </row>
    <row r="379" spans="2:7" ht="13.5" thickBot="1" x14ac:dyDescent="0.35">
      <c r="B379" s="31" t="s">
        <v>154</v>
      </c>
      <c r="C379" s="135">
        <f>D279</f>
        <v>5</v>
      </c>
      <c r="D379" s="135">
        <f>E279</f>
        <v>9</v>
      </c>
      <c r="E379" s="135">
        <f>F279</f>
        <v>10.5</v>
      </c>
      <c r="F379" s="116" t="s">
        <v>233</v>
      </c>
    </row>
    <row r="380" spans="2:7" ht="13.5" thickBot="1" x14ac:dyDescent="0.35">
      <c r="B380" s="31" t="s">
        <v>155</v>
      </c>
      <c r="C380" s="123">
        <f>D284</f>
        <v>5</v>
      </c>
      <c r="D380" s="123">
        <f>E284</f>
        <v>13.25</v>
      </c>
      <c r="E380" s="123">
        <f>F284</f>
        <v>12</v>
      </c>
      <c r="F380" s="116" t="s">
        <v>234</v>
      </c>
    </row>
    <row r="387" spans="11:11" x14ac:dyDescent="0.25">
      <c r="K387" t="s">
        <v>1</v>
      </c>
    </row>
    <row r="405" spans="10:11" x14ac:dyDescent="0.25">
      <c r="J405" s="24"/>
      <c r="K405" s="29"/>
    </row>
    <row r="406" spans="10:11" x14ac:dyDescent="0.25">
      <c r="J406" s="25"/>
      <c r="K406" s="29"/>
    </row>
    <row r="407" spans="10:11" x14ac:dyDescent="0.25">
      <c r="J407" s="24"/>
      <c r="K407" s="127"/>
    </row>
    <row r="408" spans="10:11" x14ac:dyDescent="0.25">
      <c r="J408" s="126"/>
      <c r="K408" s="128"/>
    </row>
    <row r="409" spans="10:11" x14ac:dyDescent="0.25">
      <c r="J409" s="24"/>
      <c r="K409" s="29"/>
    </row>
    <row r="410" spans="10:11" ht="13" x14ac:dyDescent="0.3">
      <c r="J410" s="25"/>
      <c r="K410" s="147"/>
    </row>
    <row r="411" spans="10:11" x14ac:dyDescent="0.25">
      <c r="J411" s="24"/>
      <c r="K411" s="29"/>
    </row>
    <row r="412" spans="10:11" ht="13" x14ac:dyDescent="0.3">
      <c r="J412" s="25"/>
      <c r="K412" s="147"/>
    </row>
    <row r="413" spans="10:11" x14ac:dyDescent="0.25">
      <c r="J413" s="24"/>
      <c r="K413" s="29"/>
    </row>
    <row r="414" spans="10:11" ht="13" x14ac:dyDescent="0.3">
      <c r="J414" s="25"/>
      <c r="K414" s="147"/>
    </row>
    <row r="415" spans="10:11" x14ac:dyDescent="0.25">
      <c r="J415" s="24"/>
      <c r="K415" s="29"/>
    </row>
    <row r="416" spans="10:11" ht="13" x14ac:dyDescent="0.3">
      <c r="J416" s="25"/>
      <c r="K416" s="147"/>
    </row>
  </sheetData>
  <sheetProtection sheet="1" objects="1" scenarios="1" formatCells="0" selectLockedCells="1"/>
  <phoneticPr fontId="9" type="noConversion"/>
  <pageMargins left="0.75" right="0.75" top="1" bottom="1" header="0.5" footer="0.5"/>
  <pageSetup orientation="portrait"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0"/>
  <sheetViews>
    <sheetView workbookViewId="0">
      <selection activeCell="F18" sqref="F18"/>
    </sheetView>
  </sheetViews>
  <sheetFormatPr defaultRowHeight="12.5" x14ac:dyDescent="0.25"/>
  <cols>
    <col min="1" max="1" width="8" customWidth="1"/>
    <col min="2" max="2" width="9.7265625" customWidth="1"/>
    <col min="3" max="3" width="9.453125" customWidth="1"/>
    <col min="4" max="4" width="7.54296875" customWidth="1"/>
    <col min="6" max="6" width="10.7265625" customWidth="1"/>
    <col min="7" max="7" width="15.26953125" customWidth="1"/>
    <col min="8" max="8" width="16.81640625" customWidth="1"/>
    <col min="14" max="14" width="10.7265625" bestFit="1" customWidth="1"/>
    <col min="15" max="15" width="15.26953125" bestFit="1" customWidth="1"/>
    <col min="16" max="16" width="16.81640625" bestFit="1" customWidth="1"/>
  </cols>
  <sheetData>
    <row r="1" spans="1:12" ht="15.5" x14ac:dyDescent="0.35">
      <c r="A1" s="1" t="s">
        <v>69</v>
      </c>
    </row>
    <row r="2" spans="1:12" ht="13" x14ac:dyDescent="0.3">
      <c r="B2" s="3" t="s">
        <v>0</v>
      </c>
    </row>
    <row r="3" spans="1:12" ht="15.5" x14ac:dyDescent="0.35">
      <c r="A3" t="s">
        <v>1</v>
      </c>
      <c r="B3" s="1" t="s">
        <v>307</v>
      </c>
    </row>
    <row r="7" spans="1:12" x14ac:dyDescent="0.25">
      <c r="J7" s="70"/>
      <c r="K7" s="70"/>
      <c r="L7" s="70"/>
    </row>
    <row r="8" spans="1:12" x14ac:dyDescent="0.25">
      <c r="J8" s="70"/>
      <c r="K8" s="70"/>
      <c r="L8" s="70"/>
    </row>
    <row r="9" spans="1:12" x14ac:dyDescent="0.25">
      <c r="J9" s="70"/>
      <c r="K9" s="70"/>
      <c r="L9" s="70"/>
    </row>
    <row r="10" spans="1:12" x14ac:dyDescent="0.25">
      <c r="J10" s="70"/>
      <c r="K10" s="70"/>
      <c r="L10" s="70"/>
    </row>
    <row r="11" spans="1:12" ht="13" x14ac:dyDescent="0.3">
      <c r="J11" s="167"/>
      <c r="K11" s="167"/>
      <c r="L11" s="167"/>
    </row>
    <row r="12" spans="1:12" x14ac:dyDescent="0.25">
      <c r="J12" s="70"/>
      <c r="K12" s="70"/>
      <c r="L12" s="70"/>
    </row>
    <row r="14" spans="1:12" ht="13" x14ac:dyDescent="0.3">
      <c r="D14" s="4"/>
      <c r="E14" s="4"/>
      <c r="F14" s="4"/>
      <c r="I14" s="3" t="s">
        <v>328</v>
      </c>
    </row>
    <row r="15" spans="1:12" ht="13.5" thickBot="1" x14ac:dyDescent="0.35">
      <c r="D15" s="4" t="s">
        <v>257</v>
      </c>
      <c r="E15" s="4" t="s">
        <v>258</v>
      </c>
      <c r="F15" s="4" t="s">
        <v>259</v>
      </c>
      <c r="J15" s="4" t="s">
        <v>257</v>
      </c>
      <c r="K15" s="4" t="s">
        <v>258</v>
      </c>
      <c r="L15" s="4" t="s">
        <v>259</v>
      </c>
    </row>
    <row r="16" spans="1:12" ht="13.5" thickBot="1" x14ac:dyDescent="0.35">
      <c r="C16" s="6" t="s">
        <v>64</v>
      </c>
      <c r="D16" s="8" t="s">
        <v>93</v>
      </c>
      <c r="E16" s="130" t="s">
        <v>94</v>
      </c>
      <c r="F16" s="8" t="s">
        <v>115</v>
      </c>
      <c r="I16" s="6" t="s">
        <v>64</v>
      </c>
      <c r="J16" s="8" t="s">
        <v>93</v>
      </c>
      <c r="K16" s="130" t="s">
        <v>94</v>
      </c>
      <c r="L16" s="8" t="s">
        <v>115</v>
      </c>
    </row>
    <row r="17" spans="1:12" ht="13" x14ac:dyDescent="0.3">
      <c r="B17" s="20"/>
      <c r="C17" s="8" t="s">
        <v>55</v>
      </c>
      <c r="D17" s="252">
        <v>4</v>
      </c>
      <c r="E17" s="253">
        <v>7</v>
      </c>
      <c r="F17" s="253">
        <v>10</v>
      </c>
      <c r="I17" s="8" t="s">
        <v>55</v>
      </c>
      <c r="J17" s="180">
        <v>4</v>
      </c>
      <c r="K17" s="181">
        <v>7</v>
      </c>
      <c r="L17" s="181">
        <v>10</v>
      </c>
    </row>
    <row r="18" spans="1:12" ht="13.5" thickBot="1" x14ac:dyDescent="0.35">
      <c r="C18" s="9" t="s">
        <v>95</v>
      </c>
      <c r="D18" s="254">
        <v>5</v>
      </c>
      <c r="E18" s="255">
        <v>9</v>
      </c>
      <c r="F18" s="255">
        <v>12</v>
      </c>
      <c r="G18" s="3" t="s">
        <v>267</v>
      </c>
      <c r="I18" s="9" t="s">
        <v>95</v>
      </c>
      <c r="J18" s="182">
        <v>5</v>
      </c>
      <c r="K18" s="183">
        <v>9</v>
      </c>
      <c r="L18" s="183">
        <v>12</v>
      </c>
    </row>
    <row r="19" spans="1:12" ht="13" x14ac:dyDescent="0.3">
      <c r="C19" s="8" t="s">
        <v>55</v>
      </c>
      <c r="D19" s="253">
        <v>6</v>
      </c>
      <c r="E19" s="253">
        <v>13</v>
      </c>
      <c r="F19" s="253">
        <v>12</v>
      </c>
      <c r="G19" s="3" t="s">
        <v>161</v>
      </c>
      <c r="I19" s="8" t="s">
        <v>55</v>
      </c>
      <c r="J19" s="181">
        <v>6</v>
      </c>
      <c r="K19" s="181">
        <v>13</v>
      </c>
      <c r="L19" s="181">
        <v>12</v>
      </c>
    </row>
    <row r="20" spans="1:12" ht="13.5" thickBot="1" x14ac:dyDescent="0.35">
      <c r="B20" s="187"/>
      <c r="C20" s="9" t="s">
        <v>96</v>
      </c>
      <c r="D20" s="257">
        <v>6</v>
      </c>
      <c r="E20" s="257">
        <v>15</v>
      </c>
      <c r="F20" s="257">
        <v>13</v>
      </c>
      <c r="G20" s="3"/>
      <c r="I20" s="9" t="s">
        <v>96</v>
      </c>
      <c r="J20" s="185">
        <v>6</v>
      </c>
      <c r="K20" s="185">
        <v>15</v>
      </c>
      <c r="L20" s="185">
        <v>13</v>
      </c>
    </row>
    <row r="21" spans="1:12" ht="13.5" thickBot="1" x14ac:dyDescent="0.35">
      <c r="B21" s="4" t="s">
        <v>178</v>
      </c>
      <c r="C21" s="91" t="s">
        <v>71</v>
      </c>
      <c r="D21" s="4" t="s">
        <v>179</v>
      </c>
      <c r="E21" s="91" t="s">
        <v>71</v>
      </c>
      <c r="F21" s="4" t="s">
        <v>180</v>
      </c>
      <c r="G21" s="91" t="s">
        <v>71</v>
      </c>
    </row>
    <row r="22" spans="1:12" ht="15.5" thickBot="1" x14ac:dyDescent="0.35">
      <c r="A22" s="41"/>
      <c r="B22" s="7" t="s">
        <v>93</v>
      </c>
      <c r="C22" s="56" t="s">
        <v>157</v>
      </c>
      <c r="D22" s="130" t="s">
        <v>94</v>
      </c>
      <c r="E22" s="130" t="s">
        <v>159</v>
      </c>
      <c r="F22" s="56" t="s">
        <v>115</v>
      </c>
      <c r="G22" s="31" t="s">
        <v>158</v>
      </c>
    </row>
    <row r="23" spans="1:12" ht="13" x14ac:dyDescent="0.3">
      <c r="A23" s="8" t="s">
        <v>181</v>
      </c>
      <c r="B23" s="157">
        <f>D17</f>
        <v>4</v>
      </c>
      <c r="C23" s="16">
        <f>(B23-$B$25)^2</f>
        <v>0.25</v>
      </c>
      <c r="D23" s="67">
        <f>E17</f>
        <v>7</v>
      </c>
      <c r="E23" s="12">
        <f>(D23-$D$25)^2</f>
        <v>1</v>
      </c>
      <c r="F23" s="67">
        <f>F17</f>
        <v>10</v>
      </c>
      <c r="G23" s="129">
        <f>(F23-$F$25)^2</f>
        <v>1</v>
      </c>
      <c r="H23" s="186" t="s">
        <v>213</v>
      </c>
    </row>
    <row r="24" spans="1:12" ht="13.5" thickBot="1" x14ac:dyDescent="0.35">
      <c r="A24" s="90" t="s">
        <v>120</v>
      </c>
      <c r="B24" s="156">
        <f>D18</f>
        <v>5</v>
      </c>
      <c r="C24" s="16">
        <f>(B24-$B$25)^2</f>
        <v>0.25</v>
      </c>
      <c r="D24" s="68">
        <f>E18</f>
        <v>9</v>
      </c>
      <c r="E24" s="15">
        <f>(D24-$D$25)^2</f>
        <v>1</v>
      </c>
      <c r="F24" s="68">
        <f>F18</f>
        <v>12</v>
      </c>
      <c r="G24" s="101">
        <f>(F24-$F$25)^2</f>
        <v>1</v>
      </c>
      <c r="H24" s="122">
        <f>(SUM(B23:B24)+SUM(D23:D24)+SUM(F23:F24))/6</f>
        <v>7.833333333333333</v>
      </c>
    </row>
    <row r="25" spans="1:12" ht="13.5" thickBot="1" x14ac:dyDescent="0.35">
      <c r="A25" s="9" t="s">
        <v>211</v>
      </c>
      <c r="B25" s="120">
        <f>SUM(B23:B24)/2</f>
        <v>4.5</v>
      </c>
      <c r="C25" s="132">
        <f>SUM(C23:C24)</f>
        <v>0.5</v>
      </c>
      <c r="D25" s="120">
        <f>SUM(D23:D24)/2</f>
        <v>8</v>
      </c>
      <c r="E25" s="149">
        <f>SUM(E23:E24)</f>
        <v>2</v>
      </c>
      <c r="F25" s="120">
        <f>SUM(F23:F24)/2</f>
        <v>11</v>
      </c>
      <c r="G25" s="149">
        <f>SUM(G23:G24)</f>
        <v>2</v>
      </c>
      <c r="H25" s="119"/>
    </row>
    <row r="26" spans="1:12" ht="13" x14ac:dyDescent="0.3">
      <c r="A26" s="8" t="s">
        <v>181</v>
      </c>
      <c r="B26" s="70">
        <f>D19</f>
        <v>6</v>
      </c>
      <c r="C26" s="16">
        <f>(B26-$B$25)^2</f>
        <v>2.25</v>
      </c>
      <c r="D26" s="131">
        <f>E19</f>
        <v>13</v>
      </c>
      <c r="E26" s="12">
        <f>(D26-$D$28)^2</f>
        <v>1</v>
      </c>
      <c r="F26" s="131">
        <f>F19</f>
        <v>12</v>
      </c>
      <c r="G26" s="129">
        <f>(F26-$F$28)^2</f>
        <v>0.25</v>
      </c>
      <c r="H26" s="186" t="s">
        <v>214</v>
      </c>
    </row>
    <row r="27" spans="1:12" ht="13.5" thickBot="1" x14ac:dyDescent="0.35">
      <c r="A27" s="90" t="s">
        <v>121</v>
      </c>
      <c r="B27" s="70">
        <f>D20</f>
        <v>6</v>
      </c>
      <c r="C27" s="16">
        <f>(B27-$B$25)^2</f>
        <v>2.25</v>
      </c>
      <c r="D27" s="131">
        <f>E20</f>
        <v>15</v>
      </c>
      <c r="E27" s="15">
        <f>(D27-$D$28)^2</f>
        <v>1</v>
      </c>
      <c r="F27" s="131">
        <f>F20</f>
        <v>13</v>
      </c>
      <c r="G27" s="101">
        <f>(F27-$F$28)^2</f>
        <v>0.25</v>
      </c>
      <c r="H27" s="122">
        <f>(SUM(B26:B27)+SUM(D26:D27)+SUM(F26:F27))/6</f>
        <v>10.833333333333334</v>
      </c>
    </row>
    <row r="28" spans="1:12" ht="13.5" thickBot="1" x14ac:dyDescent="0.35">
      <c r="A28" s="9" t="s">
        <v>211</v>
      </c>
      <c r="B28" s="120">
        <f>SUM(B26:B27)/2</f>
        <v>6</v>
      </c>
      <c r="C28" s="132">
        <f>SUM(C26:C27)</f>
        <v>4.5</v>
      </c>
      <c r="D28" s="120">
        <f>SUM(D26:D27)/2</f>
        <v>14</v>
      </c>
      <c r="E28" s="132">
        <f>SUM(E26:E27)</f>
        <v>2</v>
      </c>
      <c r="F28" s="120">
        <f>SUM(F26:F27)/2</f>
        <v>12.5</v>
      </c>
      <c r="G28" s="132">
        <f>SUM(G26:G27)</f>
        <v>0.5</v>
      </c>
      <c r="H28" s="120">
        <f>(H27+H24)</f>
        <v>18.666666666666668</v>
      </c>
    </row>
    <row r="29" spans="1:12" ht="13.5" thickBot="1" x14ac:dyDescent="0.35">
      <c r="A29" s="31" t="s">
        <v>212</v>
      </c>
      <c r="B29" s="135">
        <f>SUM(B23:B24)+SUM(B26:B27)</f>
        <v>21</v>
      </c>
      <c r="C29" s="48"/>
      <c r="D29" s="155">
        <f>SUM(D23:D24)+SUM(D26:D27)</f>
        <v>44</v>
      </c>
      <c r="E29" s="48"/>
      <c r="F29" s="135">
        <f>SUM(F23:F24)+SUM(F26:F27)</f>
        <v>47</v>
      </c>
    </row>
    <row r="30" spans="1:12" ht="13.5" thickBot="1" x14ac:dyDescent="0.35">
      <c r="A30" s="9" t="s">
        <v>224</v>
      </c>
      <c r="B30" s="31">
        <f>(B28+B25)/2</f>
        <v>5.25</v>
      </c>
      <c r="C30" s="48"/>
      <c r="D30" s="31">
        <f>(D28+D25)/2</f>
        <v>11</v>
      </c>
      <c r="E30" s="48"/>
      <c r="F30" s="31">
        <f>(F28+F25)/2</f>
        <v>11.75</v>
      </c>
    </row>
    <row r="32" spans="1:12" ht="13.5" thickBot="1" x14ac:dyDescent="0.35">
      <c r="D32" s="91" t="s">
        <v>64</v>
      </c>
    </row>
    <row r="33" spans="2:8" ht="13" x14ac:dyDescent="0.3">
      <c r="C33" s="126" t="s">
        <v>237</v>
      </c>
      <c r="D33" s="259">
        <v>2</v>
      </c>
      <c r="E33" s="3" t="s">
        <v>235</v>
      </c>
    </row>
    <row r="34" spans="2:8" ht="13" x14ac:dyDescent="0.3">
      <c r="C34" s="126" t="s">
        <v>238</v>
      </c>
      <c r="D34" s="260">
        <v>3</v>
      </c>
      <c r="E34" s="3" t="s">
        <v>236</v>
      </c>
    </row>
    <row r="35" spans="2:8" ht="13" thickBot="1" x14ac:dyDescent="0.3">
      <c r="C35" s="126" t="s">
        <v>239</v>
      </c>
      <c r="D35" s="261">
        <v>2</v>
      </c>
    </row>
    <row r="36" spans="2:8" ht="13" x14ac:dyDescent="0.3">
      <c r="B36" s="64"/>
      <c r="D36" s="91" t="s">
        <v>71</v>
      </c>
    </row>
    <row r="37" spans="2:8" x14ac:dyDescent="0.25">
      <c r="C37" s="170" t="s">
        <v>303</v>
      </c>
      <c r="D37" s="136" t="s">
        <v>230</v>
      </c>
      <c r="E37" s="64"/>
    </row>
    <row r="38" spans="2:8" ht="13" x14ac:dyDescent="0.3">
      <c r="D38" s="23">
        <f>D33*D34*D35</f>
        <v>12</v>
      </c>
    </row>
    <row r="40" spans="2:8" ht="13" x14ac:dyDescent="0.3">
      <c r="B40" s="23" t="s">
        <v>231</v>
      </c>
    </row>
    <row r="41" spans="2:8" ht="16" x14ac:dyDescent="0.4">
      <c r="C41" s="24" t="s">
        <v>232</v>
      </c>
      <c r="D41" s="29" t="s">
        <v>222</v>
      </c>
    </row>
    <row r="42" spans="2:8" ht="13" x14ac:dyDescent="0.3">
      <c r="C42" s="25" t="s">
        <v>10</v>
      </c>
      <c r="D42" s="147">
        <f>(C25+E25+G25+C28+E28+G28)</f>
        <v>11.5</v>
      </c>
      <c r="F42" t="s">
        <v>1</v>
      </c>
    </row>
    <row r="43" spans="2:8" ht="15.5" x14ac:dyDescent="0.4">
      <c r="C43" s="126" t="s">
        <v>241</v>
      </c>
      <c r="D43" t="s">
        <v>160</v>
      </c>
    </row>
    <row r="44" spans="2:8" x14ac:dyDescent="0.25">
      <c r="C44" s="126" t="s">
        <v>9</v>
      </c>
      <c r="D44" s="29">
        <f>(D35 - 1) * D33 * D34</f>
        <v>6</v>
      </c>
    </row>
    <row r="45" spans="2:8" ht="15.5" x14ac:dyDescent="0.4">
      <c r="C45" s="126" t="s">
        <v>242</v>
      </c>
      <c r="D45" s="150" t="s">
        <v>243</v>
      </c>
      <c r="H45" s="64"/>
    </row>
    <row r="46" spans="2:8" ht="13" x14ac:dyDescent="0.3">
      <c r="C46" s="151" t="s">
        <v>10</v>
      </c>
      <c r="D46" s="28">
        <f>D42 / D44</f>
        <v>1.9166666666666667</v>
      </c>
      <c r="H46" s="64"/>
    </row>
    <row r="47" spans="2:8" x14ac:dyDescent="0.25">
      <c r="H47" s="64"/>
    </row>
    <row r="54" spans="1:10" ht="13" x14ac:dyDescent="0.3">
      <c r="A54" s="23" t="s">
        <v>167</v>
      </c>
      <c r="F54" s="23" t="s">
        <v>168</v>
      </c>
      <c r="H54" s="152"/>
    </row>
    <row r="55" spans="1:10" ht="15.5" x14ac:dyDescent="0.4">
      <c r="B55" s="24" t="s">
        <v>219</v>
      </c>
      <c r="C55" s="128" t="s">
        <v>165</v>
      </c>
      <c r="D55" s="64"/>
      <c r="F55" s="24" t="s">
        <v>170</v>
      </c>
      <c r="G55" s="128" t="s">
        <v>169</v>
      </c>
      <c r="I55" s="64"/>
      <c r="J55" s="51"/>
    </row>
    <row r="56" spans="1:10" x14ac:dyDescent="0.25">
      <c r="B56" s="25" t="s">
        <v>10</v>
      </c>
      <c r="C56" s="127">
        <f>H24</f>
        <v>7.833333333333333</v>
      </c>
      <c r="F56" s="25" t="s">
        <v>10</v>
      </c>
      <c r="G56" s="127">
        <f>B29/(D35*D33)</f>
        <v>5.25</v>
      </c>
    </row>
    <row r="57" spans="1:10" ht="15.5" x14ac:dyDescent="0.4">
      <c r="B57" s="24" t="s">
        <v>220</v>
      </c>
      <c r="C57" s="128" t="s">
        <v>166</v>
      </c>
      <c r="F57" s="24" t="s">
        <v>171</v>
      </c>
      <c r="G57" s="128" t="s">
        <v>172</v>
      </c>
    </row>
    <row r="58" spans="1:10" x14ac:dyDescent="0.25">
      <c r="B58" s="25" t="s">
        <v>10</v>
      </c>
      <c r="C58" s="127">
        <f>H27</f>
        <v>10.833333333333334</v>
      </c>
      <c r="F58" s="25" t="s">
        <v>10</v>
      </c>
      <c r="G58" s="127">
        <f>D29/(D35*D33)</f>
        <v>11</v>
      </c>
    </row>
    <row r="59" spans="1:10" ht="15.5" x14ac:dyDescent="0.4">
      <c r="B59" s="24" t="s">
        <v>162</v>
      </c>
      <c r="C59" s="128" t="s">
        <v>163</v>
      </c>
      <c r="F59" s="24" t="s">
        <v>173</v>
      </c>
      <c r="G59" s="128" t="s">
        <v>174</v>
      </c>
    </row>
    <row r="60" spans="1:10" x14ac:dyDescent="0.25">
      <c r="B60" s="25" t="s">
        <v>10</v>
      </c>
      <c r="C60" s="127">
        <f>(B29+D29+F29)/(D34*D35*D33)</f>
        <v>9.3333333333333339</v>
      </c>
      <c r="F60" s="25" t="s">
        <v>10</v>
      </c>
      <c r="G60" s="127">
        <f>F29/(D35*D33)</f>
        <v>11.75</v>
      </c>
    </row>
    <row r="61" spans="1:10" ht="16" x14ac:dyDescent="0.4">
      <c r="B61" s="126" t="s">
        <v>247</v>
      </c>
      <c r="C61" s="29" t="s">
        <v>221</v>
      </c>
      <c r="F61" s="24" t="s">
        <v>162</v>
      </c>
      <c r="G61" s="128" t="s">
        <v>163</v>
      </c>
    </row>
    <row r="62" spans="1:10" ht="13" x14ac:dyDescent="0.3">
      <c r="B62" s="25" t="s">
        <v>10</v>
      </c>
      <c r="C62" s="147">
        <f>(D35*D34)*((C56-C60)^2+(C58-C60)^2)</f>
        <v>27.000000000000014</v>
      </c>
      <c r="F62" s="25" t="s">
        <v>10</v>
      </c>
      <c r="G62" s="127">
        <f>C60</f>
        <v>9.3333333333333339</v>
      </c>
    </row>
    <row r="63" spans="1:10" ht="16" x14ac:dyDescent="0.4">
      <c r="B63" s="126" t="s">
        <v>227</v>
      </c>
      <c r="C63" t="s">
        <v>116</v>
      </c>
      <c r="F63" s="126" t="s">
        <v>246</v>
      </c>
      <c r="G63" s="29" t="s">
        <v>229</v>
      </c>
    </row>
    <row r="64" spans="1:10" ht="13" x14ac:dyDescent="0.3">
      <c r="B64" s="25" t="s">
        <v>10</v>
      </c>
      <c r="C64" s="29">
        <f>D33-1</f>
        <v>1</v>
      </c>
      <c r="G64" s="147">
        <f>(D35*D33)*((B30-C60)^2+(D30-C60)^2+(F30-C60)^2)</f>
        <v>101.16666666666666</v>
      </c>
    </row>
    <row r="65" spans="2:7" ht="15.5" x14ac:dyDescent="0.4">
      <c r="B65" s="126" t="s">
        <v>244</v>
      </c>
      <c r="C65" s="141" t="s">
        <v>255</v>
      </c>
      <c r="F65" s="126" t="s">
        <v>226</v>
      </c>
      <c r="G65" t="s">
        <v>117</v>
      </c>
    </row>
    <row r="66" spans="2:7" ht="13" x14ac:dyDescent="0.3">
      <c r="B66" t="s">
        <v>1</v>
      </c>
      <c r="C66" s="147">
        <f>C62/C64</f>
        <v>27.000000000000014</v>
      </c>
      <c r="F66" s="25" t="s">
        <v>10</v>
      </c>
      <c r="G66" s="127">
        <f>D34-1</f>
        <v>2</v>
      </c>
    </row>
    <row r="67" spans="2:7" ht="15.5" x14ac:dyDescent="0.4">
      <c r="F67" s="126" t="s">
        <v>245</v>
      </c>
      <c r="G67" s="141" t="s">
        <v>254</v>
      </c>
    </row>
    <row r="68" spans="2:7" ht="13" x14ac:dyDescent="0.3">
      <c r="G68" s="147">
        <f>G64/G66</f>
        <v>50.583333333333329</v>
      </c>
    </row>
    <row r="70" spans="2:7" ht="13" x14ac:dyDescent="0.3">
      <c r="C70" s="23" t="s">
        <v>164</v>
      </c>
    </row>
    <row r="71" spans="2:7" ht="16" x14ac:dyDescent="0.4">
      <c r="D71" s="24" t="s">
        <v>247</v>
      </c>
      <c r="E71" s="29" t="s">
        <v>223</v>
      </c>
    </row>
    <row r="72" spans="2:7" x14ac:dyDescent="0.25">
      <c r="D72" s="24" t="s">
        <v>249</v>
      </c>
      <c r="E72" s="127">
        <f>D35*((B25-H24-B30+C60)^2+(D25-H24-D30+C60)^2+(F25-H24-F30+C60)^2)</f>
        <v>6.75</v>
      </c>
    </row>
    <row r="73" spans="2:7" x14ac:dyDescent="0.25">
      <c r="D73" s="24" t="s">
        <v>250</v>
      </c>
      <c r="E73" s="127">
        <f>D35*((B28-H27-B30+C60)^2+(D28-H27-$D$30+C60)^2+(F28-H27-F30+C60)^2)</f>
        <v>6.75</v>
      </c>
    </row>
    <row r="74" spans="2:7" x14ac:dyDescent="0.25">
      <c r="D74" s="24" t="s">
        <v>248</v>
      </c>
      <c r="E74" t="s">
        <v>253</v>
      </c>
    </row>
    <row r="75" spans="2:7" ht="13" x14ac:dyDescent="0.3">
      <c r="D75" s="25" t="s">
        <v>10</v>
      </c>
      <c r="E75" s="147">
        <f>E72+E73</f>
        <v>13.5</v>
      </c>
    </row>
    <row r="76" spans="2:7" ht="15.5" x14ac:dyDescent="0.4">
      <c r="D76" s="24" t="s">
        <v>225</v>
      </c>
      <c r="E76" t="s">
        <v>228</v>
      </c>
    </row>
    <row r="77" spans="2:7" x14ac:dyDescent="0.25">
      <c r="E77" s="29">
        <f>(D33-1)*(D34-1)</f>
        <v>2</v>
      </c>
    </row>
    <row r="78" spans="2:7" ht="15.5" x14ac:dyDescent="0.4">
      <c r="D78" s="24" t="s">
        <v>251</v>
      </c>
      <c r="E78" s="29" t="s">
        <v>349</v>
      </c>
    </row>
    <row r="79" spans="2:7" ht="13" x14ac:dyDescent="0.3">
      <c r="E79" s="147">
        <f>E75/E77</f>
        <v>6.75</v>
      </c>
    </row>
    <row r="82" spans="1:8" ht="13" thickBot="1" x14ac:dyDescent="0.3"/>
    <row r="83" spans="1:8" ht="13" thickBot="1" x14ac:dyDescent="0.3">
      <c r="B83" s="74" t="s">
        <v>97</v>
      </c>
      <c r="C83" s="35" t="s">
        <v>122</v>
      </c>
      <c r="D83" s="74" t="s">
        <v>148</v>
      </c>
      <c r="E83" s="74" t="s">
        <v>103</v>
      </c>
      <c r="F83" s="74" t="s">
        <v>104</v>
      </c>
      <c r="G83" s="113" t="s">
        <v>105</v>
      </c>
      <c r="H83" s="76" t="s">
        <v>152</v>
      </c>
    </row>
    <row r="84" spans="1:8" ht="15.5" x14ac:dyDescent="0.4">
      <c r="B84" s="46" t="s">
        <v>21</v>
      </c>
      <c r="C84" s="11" t="s">
        <v>116</v>
      </c>
      <c r="D84" s="42" t="s">
        <v>119</v>
      </c>
      <c r="E84" s="42" t="s">
        <v>107</v>
      </c>
      <c r="F84" s="42" t="s">
        <v>111</v>
      </c>
      <c r="G84" s="42" t="s">
        <v>149</v>
      </c>
      <c r="H84" s="105" t="s">
        <v>153</v>
      </c>
    </row>
    <row r="85" spans="1:8" ht="15.5" x14ac:dyDescent="0.4">
      <c r="B85" s="46" t="s">
        <v>22</v>
      </c>
      <c r="C85" s="14" t="s">
        <v>117</v>
      </c>
      <c r="D85" s="46" t="s">
        <v>119</v>
      </c>
      <c r="E85" s="46" t="s">
        <v>108</v>
      </c>
      <c r="F85" s="46" t="s">
        <v>112</v>
      </c>
      <c r="G85" s="46" t="s">
        <v>150</v>
      </c>
      <c r="H85" s="106" t="s">
        <v>153</v>
      </c>
    </row>
    <row r="86" spans="1:8" ht="16" thickBot="1" x14ac:dyDescent="0.45">
      <c r="B86" s="46" t="s">
        <v>99</v>
      </c>
      <c r="C86" s="14" t="s">
        <v>118</v>
      </c>
      <c r="D86" s="46" t="s">
        <v>119</v>
      </c>
      <c r="E86" s="46" t="s">
        <v>109</v>
      </c>
      <c r="F86" s="46" t="s">
        <v>113</v>
      </c>
      <c r="G86" s="47" t="s">
        <v>151</v>
      </c>
      <c r="H86" s="107" t="s">
        <v>153</v>
      </c>
    </row>
    <row r="87" spans="1:8" ht="13" thickBot="1" x14ac:dyDescent="0.3">
      <c r="A87" s="64" t="s">
        <v>240</v>
      </c>
      <c r="B87" s="46" t="s">
        <v>100</v>
      </c>
      <c r="C87" s="17" t="s">
        <v>119</v>
      </c>
      <c r="D87" s="42"/>
      <c r="E87" s="47" t="s">
        <v>110</v>
      </c>
      <c r="F87" s="47" t="s">
        <v>114</v>
      </c>
      <c r="G87" s="50"/>
    </row>
    <row r="88" spans="1:8" ht="13" thickBot="1" x14ac:dyDescent="0.3">
      <c r="B88" s="74" t="s">
        <v>101</v>
      </c>
      <c r="C88" s="74" t="s">
        <v>106</v>
      </c>
      <c r="D88" s="50"/>
      <c r="E88" s="50" t="s">
        <v>1</v>
      </c>
      <c r="F88" s="50"/>
      <c r="G88" s="50"/>
    </row>
    <row r="101" spans="1:8" ht="13" thickBot="1" x14ac:dyDescent="0.3"/>
    <row r="102" spans="1:8" ht="13" thickBot="1" x14ac:dyDescent="0.3">
      <c r="B102" s="74" t="s">
        <v>97</v>
      </c>
      <c r="C102" s="35" t="s">
        <v>122</v>
      </c>
      <c r="D102" s="74" t="s">
        <v>148</v>
      </c>
      <c r="E102" s="74" t="s">
        <v>103</v>
      </c>
      <c r="F102" s="191" t="s">
        <v>104</v>
      </c>
      <c r="G102" s="113" t="s">
        <v>105</v>
      </c>
      <c r="H102" s="76" t="s">
        <v>152</v>
      </c>
    </row>
    <row r="103" spans="1:8" x14ac:dyDescent="0.25">
      <c r="B103" s="46" t="s">
        <v>98</v>
      </c>
      <c r="C103" s="159">
        <f>C64</f>
        <v>1</v>
      </c>
      <c r="D103" s="162">
        <f>C106</f>
        <v>6</v>
      </c>
      <c r="E103" s="67">
        <f>C62</f>
        <v>27.000000000000014</v>
      </c>
      <c r="F103" s="145">
        <f>E103/C103</f>
        <v>27.000000000000014</v>
      </c>
      <c r="G103" s="12">
        <f>F103/$F$106</f>
        <v>14.086956521739138</v>
      </c>
      <c r="H103" s="165">
        <f>FDIST(G103,C103,D103)</f>
        <v>9.4733494183911506E-3</v>
      </c>
    </row>
    <row r="104" spans="1:8" x14ac:dyDescent="0.25">
      <c r="B104" s="46" t="s">
        <v>256</v>
      </c>
      <c r="C104" s="160">
        <f>G66</f>
        <v>2</v>
      </c>
      <c r="D104" s="163">
        <f>C106</f>
        <v>6</v>
      </c>
      <c r="E104" s="68">
        <f>G64</f>
        <v>101.16666666666666</v>
      </c>
      <c r="F104" s="146">
        <f>E104/C104</f>
        <v>50.583333333333329</v>
      </c>
      <c r="G104" s="15">
        <f>F104/$F$106</f>
        <v>26.391304347826082</v>
      </c>
      <c r="H104" s="166">
        <f>FDIST(G104,C104,D104)</f>
        <v>1.0634257798475145E-3</v>
      </c>
    </row>
    <row r="105" spans="1:8" ht="13" thickBot="1" x14ac:dyDescent="0.3">
      <c r="B105" s="46" t="s">
        <v>99</v>
      </c>
      <c r="C105" s="160">
        <f>E77</f>
        <v>2</v>
      </c>
      <c r="D105" s="163">
        <f>C106</f>
        <v>6</v>
      </c>
      <c r="E105" s="68">
        <f>E75</f>
        <v>13.5</v>
      </c>
      <c r="F105" s="146">
        <f>E105/C105</f>
        <v>6.75</v>
      </c>
      <c r="G105" s="18">
        <f>F105/$F$106</f>
        <v>3.5217391304347823</v>
      </c>
      <c r="H105" s="262">
        <f>FDIST(G105,C105,D105)</f>
        <v>9.733600000000002E-2</v>
      </c>
    </row>
    <row r="106" spans="1:8" ht="13" thickBot="1" x14ac:dyDescent="0.3">
      <c r="A106" s="64" t="s">
        <v>240</v>
      </c>
      <c r="B106" s="46" t="s">
        <v>100</v>
      </c>
      <c r="C106" s="161">
        <f xml:space="preserve"> D38- (D33*D34)</f>
        <v>6</v>
      </c>
      <c r="D106" s="42"/>
      <c r="E106" s="69">
        <f>D42</f>
        <v>11.5</v>
      </c>
      <c r="F106" s="69">
        <f>D46</f>
        <v>1.9166666666666667</v>
      </c>
      <c r="G106" s="50"/>
      <c r="H106" s="48"/>
    </row>
    <row r="107" spans="1:8" ht="13" thickBot="1" x14ac:dyDescent="0.3">
      <c r="B107" s="74" t="s">
        <v>101</v>
      </c>
      <c r="C107" s="74">
        <f>D38-1</f>
        <v>11</v>
      </c>
      <c r="D107" s="50"/>
      <c r="E107" s="109"/>
      <c r="F107" s="50"/>
      <c r="G107" s="50"/>
    </row>
    <row r="114" spans="3:7" ht="13" thickBot="1" x14ac:dyDescent="0.3"/>
    <row r="115" spans="3:7" ht="13.5" thickBot="1" x14ac:dyDescent="0.35">
      <c r="C115" s="64"/>
      <c r="D115" s="31" t="s">
        <v>93</v>
      </c>
      <c r="E115" s="57" t="s">
        <v>94</v>
      </c>
      <c r="F115" s="31" t="s">
        <v>115</v>
      </c>
    </row>
    <row r="116" spans="3:7" ht="13.5" thickBot="1" x14ac:dyDescent="0.35">
      <c r="C116" s="31" t="s">
        <v>154</v>
      </c>
      <c r="D116" s="135">
        <f>B25</f>
        <v>4.5</v>
      </c>
      <c r="E116" s="135">
        <f>D25</f>
        <v>8</v>
      </c>
      <c r="F116" s="135">
        <f>F25</f>
        <v>11</v>
      </c>
      <c r="G116" s="116" t="s">
        <v>233</v>
      </c>
    </row>
    <row r="117" spans="3:7" ht="13.5" thickBot="1" x14ac:dyDescent="0.35">
      <c r="C117" s="31" t="s">
        <v>155</v>
      </c>
      <c r="D117" s="123">
        <f>B28</f>
        <v>6</v>
      </c>
      <c r="E117" s="123">
        <f>D28</f>
        <v>14</v>
      </c>
      <c r="F117" s="123">
        <f>F28</f>
        <v>12.5</v>
      </c>
      <c r="G117" s="116" t="s">
        <v>234</v>
      </c>
    </row>
    <row r="137" spans="2:12" ht="13" x14ac:dyDescent="0.3">
      <c r="C137" s="3" t="s">
        <v>330</v>
      </c>
      <c r="I137" s="3" t="s">
        <v>329</v>
      </c>
    </row>
    <row r="138" spans="2:12" ht="13.5" thickBot="1" x14ac:dyDescent="0.35">
      <c r="D138" s="4" t="s">
        <v>257</v>
      </c>
      <c r="E138" s="4" t="s">
        <v>258</v>
      </c>
      <c r="F138" s="4" t="s">
        <v>259</v>
      </c>
      <c r="J138" s="4" t="s">
        <v>257</v>
      </c>
      <c r="K138" s="4" t="s">
        <v>258</v>
      </c>
      <c r="L138" s="4" t="s">
        <v>259</v>
      </c>
    </row>
    <row r="139" spans="2:12" ht="13.5" thickBot="1" x14ac:dyDescent="0.35">
      <c r="C139" s="6" t="s">
        <v>64</v>
      </c>
      <c r="D139" s="8" t="s">
        <v>93</v>
      </c>
      <c r="E139" s="130" t="s">
        <v>94</v>
      </c>
      <c r="F139" s="8" t="s">
        <v>115</v>
      </c>
      <c r="I139" s="6" t="s">
        <v>64</v>
      </c>
      <c r="J139" s="8" t="s">
        <v>93</v>
      </c>
      <c r="K139" s="130" t="s">
        <v>94</v>
      </c>
      <c r="L139" s="8" t="s">
        <v>115</v>
      </c>
    </row>
    <row r="140" spans="2:12" ht="13" x14ac:dyDescent="0.3">
      <c r="C140" s="8" t="s">
        <v>55</v>
      </c>
      <c r="D140" s="252">
        <v>10</v>
      </c>
      <c r="E140" s="253">
        <v>20</v>
      </c>
      <c r="F140" s="253">
        <v>16</v>
      </c>
      <c r="I140" s="8" t="s">
        <v>55</v>
      </c>
      <c r="J140" s="180">
        <v>10</v>
      </c>
      <c r="K140" s="181">
        <v>20</v>
      </c>
      <c r="L140" s="181">
        <v>16</v>
      </c>
    </row>
    <row r="141" spans="2:12" ht="13.5" thickBot="1" x14ac:dyDescent="0.35">
      <c r="C141" s="9" t="s">
        <v>95</v>
      </c>
      <c r="D141" s="254">
        <v>12</v>
      </c>
      <c r="E141" s="255">
        <v>22</v>
      </c>
      <c r="F141" s="255">
        <v>18</v>
      </c>
      <c r="G141" s="3" t="s">
        <v>267</v>
      </c>
      <c r="I141" s="9" t="s">
        <v>95</v>
      </c>
      <c r="J141" s="182">
        <v>12</v>
      </c>
      <c r="K141" s="183">
        <v>22</v>
      </c>
      <c r="L141" s="183">
        <v>18</v>
      </c>
    </row>
    <row r="142" spans="2:12" ht="13" x14ac:dyDescent="0.3">
      <c r="B142" s="20"/>
      <c r="C142" s="8" t="s">
        <v>55</v>
      </c>
      <c r="D142" s="253">
        <v>14</v>
      </c>
      <c r="E142" s="253">
        <v>25</v>
      </c>
      <c r="F142" s="253">
        <v>20</v>
      </c>
      <c r="G142" s="3" t="s">
        <v>161</v>
      </c>
      <c r="I142" s="8" t="s">
        <v>55</v>
      </c>
      <c r="J142" s="181">
        <v>14</v>
      </c>
      <c r="K142" s="181">
        <v>25</v>
      </c>
      <c r="L142" s="181">
        <v>20</v>
      </c>
    </row>
    <row r="143" spans="2:12" ht="13.5" thickBot="1" x14ac:dyDescent="0.35">
      <c r="C143" s="9" t="s">
        <v>96</v>
      </c>
      <c r="D143" s="257">
        <v>16</v>
      </c>
      <c r="E143" s="257">
        <v>27</v>
      </c>
      <c r="F143" s="257">
        <v>22</v>
      </c>
      <c r="G143" s="3"/>
      <c r="I143" s="9" t="s">
        <v>96</v>
      </c>
      <c r="J143" s="185">
        <v>16</v>
      </c>
      <c r="K143" s="185">
        <v>27</v>
      </c>
      <c r="L143" s="185">
        <v>22</v>
      </c>
    </row>
    <row r="144" spans="2:12" ht="13" x14ac:dyDescent="0.3">
      <c r="C144" s="8" t="s">
        <v>55</v>
      </c>
      <c r="D144" s="253">
        <v>8</v>
      </c>
      <c r="E144" s="253">
        <v>18</v>
      </c>
      <c r="F144" s="253">
        <v>14</v>
      </c>
      <c r="G144" s="117"/>
      <c r="I144" s="8" t="s">
        <v>55</v>
      </c>
      <c r="J144" s="181">
        <v>8</v>
      </c>
      <c r="K144" s="181">
        <v>18</v>
      </c>
      <c r="L144" s="181">
        <v>14</v>
      </c>
    </row>
    <row r="145" spans="1:12" ht="13.5" thickBot="1" x14ac:dyDescent="0.35">
      <c r="B145" s="187"/>
      <c r="C145" s="9" t="s">
        <v>260</v>
      </c>
      <c r="D145" s="257">
        <v>8</v>
      </c>
      <c r="E145" s="257">
        <v>16</v>
      </c>
      <c r="F145" s="257">
        <v>16</v>
      </c>
      <c r="I145" s="9" t="s">
        <v>260</v>
      </c>
      <c r="J145" s="185">
        <v>8</v>
      </c>
      <c r="K145" s="185">
        <v>16</v>
      </c>
      <c r="L145" s="185">
        <v>16</v>
      </c>
    </row>
    <row r="158" spans="1:12" ht="13.5" thickBot="1" x14ac:dyDescent="0.35">
      <c r="B158" s="4" t="s">
        <v>178</v>
      </c>
      <c r="C158" s="91" t="s">
        <v>71</v>
      </c>
      <c r="D158" s="4" t="s">
        <v>179</v>
      </c>
      <c r="E158" s="91" t="s">
        <v>71</v>
      </c>
      <c r="F158" s="4" t="s">
        <v>180</v>
      </c>
      <c r="G158" s="91" t="s">
        <v>71</v>
      </c>
    </row>
    <row r="159" spans="1:12" ht="15.5" thickBot="1" x14ac:dyDescent="0.35">
      <c r="A159" s="41"/>
      <c r="B159" s="7" t="s">
        <v>93</v>
      </c>
      <c r="C159" s="56" t="s">
        <v>157</v>
      </c>
      <c r="D159" s="130" t="s">
        <v>94</v>
      </c>
      <c r="E159" s="130" t="s">
        <v>159</v>
      </c>
      <c r="F159" s="56" t="s">
        <v>115</v>
      </c>
      <c r="G159" s="31" t="s">
        <v>158</v>
      </c>
    </row>
    <row r="160" spans="1:12" ht="13" x14ac:dyDescent="0.3">
      <c r="A160" s="8" t="s">
        <v>181</v>
      </c>
      <c r="B160" s="157">
        <f>D140</f>
        <v>10</v>
      </c>
      <c r="C160" s="16">
        <f>(B160-B162)^2</f>
        <v>1</v>
      </c>
      <c r="D160" s="67">
        <f>E140</f>
        <v>20</v>
      </c>
      <c r="E160" s="16">
        <f>(D160-D162)^2</f>
        <v>1</v>
      </c>
      <c r="F160" s="67">
        <f>F140</f>
        <v>16</v>
      </c>
      <c r="G160" s="16">
        <f>(F160-F162)^2</f>
        <v>1</v>
      </c>
      <c r="H160" s="186" t="s">
        <v>213</v>
      </c>
    </row>
    <row r="161" spans="1:9" ht="13.5" thickBot="1" x14ac:dyDescent="0.35">
      <c r="A161" s="90" t="s">
        <v>120</v>
      </c>
      <c r="B161" s="156">
        <f>D141</f>
        <v>12</v>
      </c>
      <c r="C161" s="16">
        <f>(B161-B162)^2</f>
        <v>1</v>
      </c>
      <c r="D161" s="68">
        <f>E141</f>
        <v>22</v>
      </c>
      <c r="E161" s="16">
        <f>(D161-D162)^2</f>
        <v>1</v>
      </c>
      <c r="F161" s="68">
        <f>F141</f>
        <v>18</v>
      </c>
      <c r="G161" s="16">
        <f>(F161-F162)^2</f>
        <v>1</v>
      </c>
      <c r="H161" s="122">
        <f>(SUM(B160:B161)+SUM(D160:D161)+SUM(F160:F161))/6</f>
        <v>16.333333333333332</v>
      </c>
    </row>
    <row r="162" spans="1:9" ht="13.5" thickBot="1" x14ac:dyDescent="0.35">
      <c r="A162" s="9" t="s">
        <v>211</v>
      </c>
      <c r="B162" s="120">
        <f>SUM(B160:B161)/2</f>
        <v>11</v>
      </c>
      <c r="C162" s="132">
        <f>SUM(C160:C161)</f>
        <v>2</v>
      </c>
      <c r="D162" s="120">
        <f>SUM(D160:D161)/2</f>
        <v>21</v>
      </c>
      <c r="E162" s="149">
        <f>SUM(E160:E161)</f>
        <v>2</v>
      </c>
      <c r="F162" s="120">
        <f>SUM(F160:F161)/2</f>
        <v>17</v>
      </c>
      <c r="G162" s="149">
        <f>SUM(G160:G161)</f>
        <v>2</v>
      </c>
      <c r="H162" s="119"/>
    </row>
    <row r="163" spans="1:9" ht="13" x14ac:dyDescent="0.3">
      <c r="A163" s="8" t="s">
        <v>181</v>
      </c>
      <c r="B163" s="70">
        <f>D142</f>
        <v>14</v>
      </c>
      <c r="C163" s="12">
        <f>(B163-B165)^2</f>
        <v>1</v>
      </c>
      <c r="D163" s="188">
        <f>E142</f>
        <v>25</v>
      </c>
      <c r="E163" s="16">
        <f>(D163-D165)^2</f>
        <v>1</v>
      </c>
      <c r="F163" s="131">
        <f>F142</f>
        <v>20</v>
      </c>
      <c r="G163" s="12">
        <f>(F163-F165)^2</f>
        <v>1</v>
      </c>
      <c r="H163" s="186" t="s">
        <v>214</v>
      </c>
    </row>
    <row r="164" spans="1:9" ht="13.5" thickBot="1" x14ac:dyDescent="0.35">
      <c r="A164" s="90" t="s">
        <v>121</v>
      </c>
      <c r="B164" s="70">
        <f>D143</f>
        <v>16</v>
      </c>
      <c r="C164" s="18">
        <f>(B164-B165)^2</f>
        <v>1</v>
      </c>
      <c r="D164" s="189">
        <f>E143</f>
        <v>27</v>
      </c>
      <c r="E164" s="16">
        <f>(D164-D165)^2</f>
        <v>1</v>
      </c>
      <c r="F164" s="131">
        <f>F143</f>
        <v>22</v>
      </c>
      <c r="G164" s="18">
        <f>(F164-F165)^2</f>
        <v>1</v>
      </c>
      <c r="H164" s="122">
        <f>(SUM(B163:B164)+SUM(D163:D164)+SUM(F163:F164))/6</f>
        <v>20.666666666666668</v>
      </c>
    </row>
    <row r="165" spans="1:9" ht="13.5" thickBot="1" x14ac:dyDescent="0.35">
      <c r="A165" s="9" t="s">
        <v>211</v>
      </c>
      <c r="B165" s="120">
        <f>SUM(B163:B164)/2</f>
        <v>15</v>
      </c>
      <c r="C165" s="132">
        <f>SUM(C163:C164)</f>
        <v>2</v>
      </c>
      <c r="D165" s="120">
        <f>SUM(D163:D164)/2</f>
        <v>26</v>
      </c>
      <c r="E165" s="132">
        <f>SUM(E163:E164)</f>
        <v>2</v>
      </c>
      <c r="F165" s="120">
        <f>SUM(F163:F164)/2</f>
        <v>21</v>
      </c>
      <c r="G165" s="132">
        <f>SUM(G163:G164)</f>
        <v>2</v>
      </c>
      <c r="H165" s="120">
        <f>(H164+H161)</f>
        <v>37</v>
      </c>
    </row>
    <row r="166" spans="1:9" ht="13" x14ac:dyDescent="0.3">
      <c r="A166" s="8" t="s">
        <v>181</v>
      </c>
      <c r="B166" s="70">
        <f>D144</f>
        <v>8</v>
      </c>
      <c r="C166" s="12">
        <f>(B166-B168)^2</f>
        <v>0</v>
      </c>
      <c r="D166" s="131">
        <f>E144</f>
        <v>18</v>
      </c>
      <c r="E166" s="12">
        <f>(D166-D168)^2</f>
        <v>1</v>
      </c>
      <c r="F166" s="131">
        <f>F144</f>
        <v>14</v>
      </c>
      <c r="G166" s="12">
        <f>(F166-F168)^2</f>
        <v>1</v>
      </c>
      <c r="H166" s="186" t="s">
        <v>214</v>
      </c>
    </row>
    <row r="167" spans="1:9" ht="13.5" thickBot="1" x14ac:dyDescent="0.35">
      <c r="A167" s="90" t="s">
        <v>266</v>
      </c>
      <c r="B167" s="70">
        <f>D145</f>
        <v>8</v>
      </c>
      <c r="C167" s="18">
        <f>(B167-B168)^2</f>
        <v>0</v>
      </c>
      <c r="D167" s="131">
        <f>E145</f>
        <v>16</v>
      </c>
      <c r="E167" s="18">
        <f>(D167-D168)^2</f>
        <v>1</v>
      </c>
      <c r="F167" s="131">
        <f>F145</f>
        <v>16</v>
      </c>
      <c r="G167" s="18">
        <f>(F167-F168)^2</f>
        <v>1</v>
      </c>
      <c r="H167" s="122">
        <f>(SUM(B166:B167)+SUM(D166:D167)+SUM(F166:F167))/6</f>
        <v>13.333333333333334</v>
      </c>
    </row>
    <row r="168" spans="1:9" ht="13.5" thickBot="1" x14ac:dyDescent="0.35">
      <c r="A168" s="9" t="s">
        <v>211</v>
      </c>
      <c r="B168" s="120">
        <f>SUM(B166:B167)/2</f>
        <v>8</v>
      </c>
      <c r="C168" s="132">
        <f>SUM(C166:C167)</f>
        <v>0</v>
      </c>
      <c r="D168" s="120">
        <f>SUM(D166:D167)/2</f>
        <v>17</v>
      </c>
      <c r="E168" s="132">
        <f>SUM(E166:E167)</f>
        <v>2</v>
      </c>
      <c r="F168" s="120">
        <f>SUM(F166:F167)/2</f>
        <v>15</v>
      </c>
      <c r="G168" s="132">
        <f>SUM(G166:G167)</f>
        <v>2</v>
      </c>
      <c r="H168" s="120">
        <f>(H167+H164)</f>
        <v>34</v>
      </c>
    </row>
    <row r="169" spans="1:9" ht="13.5" thickBot="1" x14ac:dyDescent="0.35">
      <c r="A169" s="31" t="s">
        <v>212</v>
      </c>
      <c r="B169" s="135">
        <f>SUM(B160:B161)+SUM(B163:B164)+SUM(B166:B167)</f>
        <v>68</v>
      </c>
      <c r="C169" s="48"/>
      <c r="D169" s="155">
        <f>SUM(D160:D161)+SUM(D163:D164)+SUM(D166:D167)</f>
        <v>128</v>
      </c>
      <c r="E169" s="48"/>
      <c r="F169" s="135">
        <f>SUM(F160:F161)+SUM(F163:F164)+SUM(F166:F167)</f>
        <v>106</v>
      </c>
    </row>
    <row r="170" spans="1:9" ht="13.5" thickBot="1" x14ac:dyDescent="0.35">
      <c r="A170" s="9" t="s">
        <v>224</v>
      </c>
      <c r="B170" s="120">
        <f>(B165+B162+B168)/3</f>
        <v>11.333333333333334</v>
      </c>
      <c r="C170" s="48"/>
      <c r="D170" s="120">
        <f>(D165+D162+D168)/3</f>
        <v>21.333333333333332</v>
      </c>
      <c r="E170" s="48"/>
      <c r="F170" s="120">
        <f>(F165+F162+F168)/3</f>
        <v>17.666666666666668</v>
      </c>
    </row>
    <row r="172" spans="1:9" ht="13.5" thickBot="1" x14ac:dyDescent="0.35">
      <c r="D172" s="91" t="s">
        <v>64</v>
      </c>
      <c r="F172" s="24"/>
      <c r="G172" s="29"/>
    </row>
    <row r="173" spans="1:9" ht="13" x14ac:dyDescent="0.3">
      <c r="C173" s="126" t="s">
        <v>237</v>
      </c>
      <c r="D173" s="5">
        <v>3</v>
      </c>
      <c r="E173" s="3" t="s">
        <v>235</v>
      </c>
      <c r="F173" s="24"/>
      <c r="G173" s="127"/>
    </row>
    <row r="174" spans="1:9" ht="13" x14ac:dyDescent="0.3">
      <c r="C174" s="126" t="s">
        <v>238</v>
      </c>
      <c r="D174" s="133">
        <v>3</v>
      </c>
      <c r="E174" s="3" t="s">
        <v>236</v>
      </c>
      <c r="F174" s="24"/>
      <c r="G174" s="127"/>
    </row>
    <row r="175" spans="1:9" ht="13" thickBot="1" x14ac:dyDescent="0.3">
      <c r="C175" s="126" t="s">
        <v>239</v>
      </c>
      <c r="D175" s="134">
        <v>2</v>
      </c>
    </row>
    <row r="176" spans="1:9" ht="13" x14ac:dyDescent="0.3">
      <c r="B176" s="64"/>
      <c r="D176" s="91" t="s">
        <v>71</v>
      </c>
      <c r="I176" s="51"/>
    </row>
    <row r="177" spans="1:8" x14ac:dyDescent="0.25">
      <c r="C177" s="170" t="s">
        <v>303</v>
      </c>
      <c r="D177" s="136" t="s">
        <v>230</v>
      </c>
      <c r="E177" s="64" t="s">
        <v>1</v>
      </c>
    </row>
    <row r="178" spans="1:8" ht="13" x14ac:dyDescent="0.3">
      <c r="D178" s="23">
        <f>D173*D174*D175</f>
        <v>18</v>
      </c>
    </row>
    <row r="180" spans="1:8" ht="13" x14ac:dyDescent="0.3">
      <c r="A180" s="23" t="s">
        <v>231</v>
      </c>
      <c r="E180" s="23" t="s">
        <v>269</v>
      </c>
    </row>
    <row r="181" spans="1:8" ht="16" x14ac:dyDescent="0.4">
      <c r="B181" s="24" t="s">
        <v>232</v>
      </c>
      <c r="C181" s="29" t="s">
        <v>222</v>
      </c>
      <c r="F181" s="24" t="s">
        <v>219</v>
      </c>
      <c r="G181" s="128" t="s">
        <v>165</v>
      </c>
      <c r="H181" s="64"/>
    </row>
    <row r="182" spans="1:8" ht="13" x14ac:dyDescent="0.3">
      <c r="B182" s="25" t="s">
        <v>10</v>
      </c>
      <c r="C182" s="147">
        <f>(C162+E162+G162+C165+E165+G165+C168+E168+G168)</f>
        <v>16</v>
      </c>
      <c r="F182" s="25" t="s">
        <v>10</v>
      </c>
      <c r="G182" s="127">
        <f>H161</f>
        <v>16.333333333333332</v>
      </c>
    </row>
    <row r="183" spans="1:8" ht="15.5" x14ac:dyDescent="0.4">
      <c r="B183" s="126" t="s">
        <v>241</v>
      </c>
      <c r="C183" t="s">
        <v>160</v>
      </c>
      <c r="F183" s="24" t="s">
        <v>220</v>
      </c>
      <c r="G183" s="128" t="s">
        <v>166</v>
      </c>
    </row>
    <row r="184" spans="1:8" x14ac:dyDescent="0.25">
      <c r="B184" s="126" t="s">
        <v>9</v>
      </c>
      <c r="C184" s="29">
        <f>(D175 - 1) * D173 * D174</f>
        <v>9</v>
      </c>
      <c r="F184" s="25" t="s">
        <v>10</v>
      </c>
      <c r="G184" s="127">
        <f>H164</f>
        <v>20.666666666666668</v>
      </c>
    </row>
    <row r="185" spans="1:8" ht="15.5" x14ac:dyDescent="0.4">
      <c r="B185" s="126" t="s">
        <v>242</v>
      </c>
      <c r="C185" s="150" t="s">
        <v>243</v>
      </c>
      <c r="F185" s="24" t="s">
        <v>220</v>
      </c>
      <c r="G185" s="128" t="s">
        <v>166</v>
      </c>
    </row>
    <row r="186" spans="1:8" ht="13" x14ac:dyDescent="0.3">
      <c r="B186" s="151" t="s">
        <v>10</v>
      </c>
      <c r="C186" s="28">
        <f>C182 / C184</f>
        <v>1.7777777777777777</v>
      </c>
      <c r="F186" s="25" t="s">
        <v>10</v>
      </c>
      <c r="G186" s="127">
        <f>H167</f>
        <v>13.333333333333334</v>
      </c>
    </row>
    <row r="187" spans="1:8" ht="15.5" x14ac:dyDescent="0.4">
      <c r="F187" s="24" t="s">
        <v>162</v>
      </c>
      <c r="G187" s="128" t="s">
        <v>163</v>
      </c>
    </row>
    <row r="188" spans="1:8" x14ac:dyDescent="0.25">
      <c r="F188" s="25" t="s">
        <v>10</v>
      </c>
      <c r="G188" s="127">
        <f>(B169+D169+F169)/(D174*D175*D173)</f>
        <v>16.777777777777779</v>
      </c>
    </row>
    <row r="189" spans="1:8" ht="16" x14ac:dyDescent="0.4">
      <c r="F189" s="126" t="s">
        <v>247</v>
      </c>
      <c r="G189" s="29" t="s">
        <v>221</v>
      </c>
    </row>
    <row r="190" spans="1:8" ht="13" x14ac:dyDescent="0.3">
      <c r="F190" s="25" t="s">
        <v>10</v>
      </c>
      <c r="G190" s="147">
        <f>(D175*D174)*((G182-G188)^2+(G184-G188)^2+(G186-G188)^2)</f>
        <v>163.11111111111114</v>
      </c>
    </row>
    <row r="191" spans="1:8" ht="15.5" x14ac:dyDescent="0.4">
      <c r="F191" s="126" t="s">
        <v>227</v>
      </c>
      <c r="G191" t="s">
        <v>116</v>
      </c>
    </row>
    <row r="192" spans="1:8" x14ac:dyDescent="0.25">
      <c r="F192" s="25" t="s">
        <v>10</v>
      </c>
      <c r="G192" s="29">
        <f>D173-1</f>
        <v>2</v>
      </c>
    </row>
    <row r="193" spans="1:7" ht="15.5" x14ac:dyDescent="0.4">
      <c r="F193" s="126" t="s">
        <v>244</v>
      </c>
      <c r="G193" s="141" t="s">
        <v>255</v>
      </c>
    </row>
    <row r="194" spans="1:7" ht="13" x14ac:dyDescent="0.3">
      <c r="F194" t="s">
        <v>1</v>
      </c>
      <c r="G194" s="147">
        <f>G190/G192</f>
        <v>81.555555555555571</v>
      </c>
    </row>
    <row r="201" spans="1:7" ht="13" x14ac:dyDescent="0.3">
      <c r="A201" s="23" t="s">
        <v>168</v>
      </c>
      <c r="C201" s="152"/>
      <c r="F201" s="23" t="s">
        <v>164</v>
      </c>
    </row>
    <row r="202" spans="1:7" ht="16" x14ac:dyDescent="0.4">
      <c r="B202" s="24" t="s">
        <v>170</v>
      </c>
      <c r="C202" s="128" t="s">
        <v>169</v>
      </c>
      <c r="D202" s="64"/>
      <c r="E202" s="51"/>
      <c r="F202" s="24" t="s">
        <v>247</v>
      </c>
      <c r="G202" s="29" t="s">
        <v>223</v>
      </c>
    </row>
    <row r="203" spans="1:7" x14ac:dyDescent="0.25">
      <c r="B203" s="25" t="s">
        <v>10</v>
      </c>
      <c r="C203" s="127">
        <f>B169/(D175*D173)</f>
        <v>11.333333333333334</v>
      </c>
      <c r="F203" s="24" t="s">
        <v>249</v>
      </c>
      <c r="G203" s="127">
        <f>D175*((B162-H161-B170+G188)^2+(D162-H161-D170+G188)^2+(F162-H161-F170+G188)^2)</f>
        <v>0.14814814814815025</v>
      </c>
    </row>
    <row r="204" spans="1:7" ht="15.5" x14ac:dyDescent="0.4">
      <c r="B204" s="24" t="s">
        <v>171</v>
      </c>
      <c r="C204" s="128" t="s">
        <v>172</v>
      </c>
      <c r="F204" s="24" t="s">
        <v>250</v>
      </c>
      <c r="G204" s="127">
        <f>D175*((B165-H164-B170+G188)^2+(D165-H164-D170+G188)^2+(F165-H164-F170+G188)^2)</f>
        <v>1.9259259259259314</v>
      </c>
    </row>
    <row r="205" spans="1:7" x14ac:dyDescent="0.25">
      <c r="B205" s="25" t="s">
        <v>10</v>
      </c>
      <c r="C205" s="127">
        <f>D169/(D175*D173)</f>
        <v>21.333333333333332</v>
      </c>
      <c r="F205" s="24" t="s">
        <v>250</v>
      </c>
      <c r="G205" s="127">
        <f>D175*((B168-H167-B170+G188)^2+(D168-H167-D170+G188)^2+(F168-H167-F170+G188)^2)</f>
        <v>2.814814814814806</v>
      </c>
    </row>
    <row r="206" spans="1:7" ht="15.5" x14ac:dyDescent="0.4">
      <c r="B206" s="24" t="s">
        <v>173</v>
      </c>
      <c r="C206" s="128" t="s">
        <v>174</v>
      </c>
      <c r="F206" s="24" t="s">
        <v>248</v>
      </c>
      <c r="G206" t="s">
        <v>268</v>
      </c>
    </row>
    <row r="207" spans="1:7" ht="13" x14ac:dyDescent="0.3">
      <c r="B207" s="25" t="s">
        <v>10</v>
      </c>
      <c r="C207" s="127">
        <f>F169/(D175*D173)</f>
        <v>17.666666666666668</v>
      </c>
      <c r="F207" s="25" t="s">
        <v>10</v>
      </c>
      <c r="G207" s="147">
        <f>G203+G204+G205</f>
        <v>4.8888888888888875</v>
      </c>
    </row>
    <row r="208" spans="1:7" ht="15.5" x14ac:dyDescent="0.4">
      <c r="B208" s="24" t="s">
        <v>162</v>
      </c>
      <c r="C208" s="128" t="s">
        <v>163</v>
      </c>
      <c r="F208" s="24" t="s">
        <v>225</v>
      </c>
      <c r="G208" t="s">
        <v>228</v>
      </c>
    </row>
    <row r="209" spans="1:8" x14ac:dyDescent="0.25">
      <c r="B209" s="25" t="s">
        <v>10</v>
      </c>
      <c r="C209" s="127">
        <f>G188</f>
        <v>16.777777777777779</v>
      </c>
      <c r="G209" s="29">
        <f>(D173-1)*(D174-1)</f>
        <v>4</v>
      </c>
    </row>
    <row r="210" spans="1:8" ht="16" x14ac:dyDescent="0.4">
      <c r="B210" s="126" t="s">
        <v>246</v>
      </c>
      <c r="C210" s="29" t="s">
        <v>229</v>
      </c>
      <c r="F210" s="24" t="s">
        <v>251</v>
      </c>
      <c r="G210" s="29" t="s">
        <v>349</v>
      </c>
    </row>
    <row r="211" spans="1:8" ht="13" x14ac:dyDescent="0.3">
      <c r="C211" s="147">
        <f>(D175*D173)*((B170-G188)^2+(D170-G188)^2+(F170-G188)^2)</f>
        <v>307.11111111111109</v>
      </c>
      <c r="G211" s="147">
        <f>G207/G209</f>
        <v>1.2222222222222219</v>
      </c>
    </row>
    <row r="212" spans="1:8" ht="15.5" x14ac:dyDescent="0.4">
      <c r="B212" s="126" t="s">
        <v>226</v>
      </c>
      <c r="C212" t="s">
        <v>117</v>
      </c>
      <c r="G212" s="127" t="s">
        <v>1</v>
      </c>
    </row>
    <row r="213" spans="1:8" x14ac:dyDescent="0.25">
      <c r="B213" s="25" t="s">
        <v>10</v>
      </c>
      <c r="C213" s="127">
        <f>D174-1</f>
        <v>2</v>
      </c>
    </row>
    <row r="214" spans="1:8" ht="15.5" x14ac:dyDescent="0.4">
      <c r="B214" s="126" t="s">
        <v>245</v>
      </c>
      <c r="C214" s="141" t="s">
        <v>254</v>
      </c>
    </row>
    <row r="215" spans="1:8" ht="13" x14ac:dyDescent="0.3">
      <c r="C215" s="147">
        <f>C211/C213</f>
        <v>153.55555555555554</v>
      </c>
    </row>
    <row r="216" spans="1:8" ht="13" thickBot="1" x14ac:dyDescent="0.3"/>
    <row r="217" spans="1:8" ht="13" thickBot="1" x14ac:dyDescent="0.3">
      <c r="B217" s="74" t="s">
        <v>97</v>
      </c>
      <c r="C217" s="35" t="s">
        <v>122</v>
      </c>
      <c r="D217" s="74" t="s">
        <v>148</v>
      </c>
      <c r="E217" s="74" t="s">
        <v>103</v>
      </c>
      <c r="F217" s="74" t="s">
        <v>104</v>
      </c>
      <c r="G217" s="113" t="s">
        <v>105</v>
      </c>
      <c r="H217" s="76" t="s">
        <v>152</v>
      </c>
    </row>
    <row r="218" spans="1:8" ht="15.5" x14ac:dyDescent="0.4">
      <c r="B218" s="46" t="s">
        <v>98</v>
      </c>
      <c r="C218" s="11" t="s">
        <v>116</v>
      </c>
      <c r="D218" s="42" t="s">
        <v>119</v>
      </c>
      <c r="E218" s="42" t="s">
        <v>107</v>
      </c>
      <c r="F218" s="42" t="s">
        <v>111</v>
      </c>
      <c r="G218" s="42" t="s">
        <v>149</v>
      </c>
      <c r="H218" s="105" t="s">
        <v>153</v>
      </c>
    </row>
    <row r="219" spans="1:8" ht="15.5" x14ac:dyDescent="0.4">
      <c r="B219" s="46" t="s">
        <v>256</v>
      </c>
      <c r="C219" s="14" t="s">
        <v>117</v>
      </c>
      <c r="D219" s="46" t="s">
        <v>119</v>
      </c>
      <c r="E219" s="46" t="s">
        <v>108</v>
      </c>
      <c r="F219" s="46" t="s">
        <v>112</v>
      </c>
      <c r="G219" s="46" t="s">
        <v>150</v>
      </c>
      <c r="H219" s="106" t="s">
        <v>153</v>
      </c>
    </row>
    <row r="220" spans="1:8" ht="16" thickBot="1" x14ac:dyDescent="0.45">
      <c r="B220" s="46" t="s">
        <v>99</v>
      </c>
      <c r="C220" s="14" t="s">
        <v>118</v>
      </c>
      <c r="D220" s="46" t="s">
        <v>119</v>
      </c>
      <c r="E220" s="46" t="s">
        <v>109</v>
      </c>
      <c r="F220" s="46" t="s">
        <v>113</v>
      </c>
      <c r="G220" s="47" t="s">
        <v>151</v>
      </c>
      <c r="H220" s="107" t="s">
        <v>153</v>
      </c>
    </row>
    <row r="221" spans="1:8" ht="13" thickBot="1" x14ac:dyDescent="0.3">
      <c r="A221" s="64" t="s">
        <v>240</v>
      </c>
      <c r="B221" s="46" t="s">
        <v>100</v>
      </c>
      <c r="C221" s="17" t="s">
        <v>119</v>
      </c>
      <c r="D221" s="42"/>
      <c r="E221" s="47" t="s">
        <v>110</v>
      </c>
      <c r="F221" s="47" t="s">
        <v>114</v>
      </c>
      <c r="G221" s="50"/>
    </row>
    <row r="222" spans="1:8" ht="13" thickBot="1" x14ac:dyDescent="0.3">
      <c r="B222" s="74" t="s">
        <v>101</v>
      </c>
      <c r="C222" s="74" t="s">
        <v>106</v>
      </c>
      <c r="D222" s="50"/>
      <c r="E222" s="50" t="s">
        <v>1</v>
      </c>
      <c r="F222" s="50"/>
      <c r="G222" s="50"/>
    </row>
    <row r="226" spans="1:8" ht="13" thickBot="1" x14ac:dyDescent="0.3"/>
    <row r="227" spans="1:8" ht="13" thickBot="1" x14ac:dyDescent="0.3">
      <c r="B227" s="74" t="s">
        <v>97</v>
      </c>
      <c r="C227" s="35" t="s">
        <v>122</v>
      </c>
      <c r="D227" s="74" t="s">
        <v>148</v>
      </c>
      <c r="E227" s="74" t="s">
        <v>103</v>
      </c>
      <c r="F227" s="42" t="s">
        <v>104</v>
      </c>
      <c r="G227" s="113" t="s">
        <v>105</v>
      </c>
      <c r="H227" s="76" t="s">
        <v>152</v>
      </c>
    </row>
    <row r="228" spans="1:8" x14ac:dyDescent="0.25">
      <c r="B228" s="46" t="s">
        <v>98</v>
      </c>
      <c r="C228" s="159">
        <f>G192</f>
        <v>2</v>
      </c>
      <c r="D228" s="162">
        <f>C231</f>
        <v>9</v>
      </c>
      <c r="E228" s="67">
        <f>G190</f>
        <v>163.11111111111114</v>
      </c>
      <c r="F228" s="145">
        <f>E228/C228</f>
        <v>81.555555555555571</v>
      </c>
      <c r="G228" s="12">
        <f>F228/F231</f>
        <v>45.875000000000014</v>
      </c>
      <c r="H228" s="165">
        <f>FDIST(G228,C228,D228)</f>
        <v>1.9032180410055974E-5</v>
      </c>
    </row>
    <row r="229" spans="1:8" x14ac:dyDescent="0.25">
      <c r="B229" s="46" t="s">
        <v>256</v>
      </c>
      <c r="C229" s="160">
        <f>C213</f>
        <v>2</v>
      </c>
      <c r="D229" s="163">
        <f>C231</f>
        <v>9</v>
      </c>
      <c r="E229" s="68">
        <f>C211</f>
        <v>307.11111111111109</v>
      </c>
      <c r="F229" s="146">
        <f>E229/C229</f>
        <v>153.55555555555554</v>
      </c>
      <c r="G229" s="15">
        <f>F229/F231</f>
        <v>86.375</v>
      </c>
      <c r="H229" s="166">
        <f>FDIST(G229,C229,D229)</f>
        <v>1.3380008970087402E-6</v>
      </c>
    </row>
    <row r="230" spans="1:8" ht="13" thickBot="1" x14ac:dyDescent="0.3">
      <c r="B230" s="46" t="s">
        <v>99</v>
      </c>
      <c r="C230" s="160">
        <f>G209</f>
        <v>4</v>
      </c>
      <c r="D230" s="163">
        <f>C231</f>
        <v>9</v>
      </c>
      <c r="E230" s="68">
        <f>G207</f>
        <v>4.8888888888888875</v>
      </c>
      <c r="F230" s="146">
        <f>E230/C230</f>
        <v>1.2222222222222219</v>
      </c>
      <c r="G230" s="18">
        <f>F230/F231</f>
        <v>0.68749999999999989</v>
      </c>
      <c r="H230" s="262">
        <f>FDIST(G230,C230,D230)</f>
        <v>0.61851515908991339</v>
      </c>
    </row>
    <row r="231" spans="1:8" ht="13" thickBot="1" x14ac:dyDescent="0.3">
      <c r="A231" s="64" t="s">
        <v>240</v>
      </c>
      <c r="B231" s="46" t="s">
        <v>100</v>
      </c>
      <c r="C231" s="161">
        <f xml:space="preserve"> D178- (D173*D174)</f>
        <v>9</v>
      </c>
      <c r="D231" s="42"/>
      <c r="E231" s="69">
        <f>C182</f>
        <v>16</v>
      </c>
      <c r="F231" s="69">
        <f>C186</f>
        <v>1.7777777777777777</v>
      </c>
      <c r="G231" s="50"/>
      <c r="H231" s="48"/>
    </row>
    <row r="232" spans="1:8" ht="13" thickBot="1" x14ac:dyDescent="0.3">
      <c r="B232" s="74" t="s">
        <v>101</v>
      </c>
      <c r="C232" s="74">
        <f>D178-1</f>
        <v>17</v>
      </c>
      <c r="D232" s="50"/>
      <c r="E232" s="190">
        <f>SUM(E228:E231)</f>
        <v>491.11111111111114</v>
      </c>
      <c r="F232" s="50"/>
      <c r="G232" s="50"/>
    </row>
    <row r="249" spans="3:7" ht="13" x14ac:dyDescent="0.3">
      <c r="C249" s="3" t="s">
        <v>334</v>
      </c>
    </row>
    <row r="250" spans="3:7" ht="13.5" thickBot="1" x14ac:dyDescent="0.35">
      <c r="D250" s="4" t="s">
        <v>257</v>
      </c>
      <c r="E250" s="4" t="s">
        <v>258</v>
      </c>
      <c r="F250" s="4" t="s">
        <v>259</v>
      </c>
    </row>
    <row r="251" spans="3:7" ht="13.5" thickBot="1" x14ac:dyDescent="0.35">
      <c r="C251" s="64"/>
      <c r="D251" s="31" t="s">
        <v>93</v>
      </c>
      <c r="E251" s="57" t="s">
        <v>94</v>
      </c>
      <c r="F251" s="31" t="s">
        <v>115</v>
      </c>
    </row>
    <row r="252" spans="3:7" ht="13.5" thickBot="1" x14ac:dyDescent="0.35">
      <c r="C252" s="31" t="s">
        <v>154</v>
      </c>
      <c r="D252" s="135">
        <f>B162</f>
        <v>11</v>
      </c>
      <c r="E252" s="135">
        <f>D162</f>
        <v>21</v>
      </c>
      <c r="F252" s="135">
        <f>F162</f>
        <v>17</v>
      </c>
      <c r="G252" s="116" t="s">
        <v>233</v>
      </c>
    </row>
    <row r="253" spans="3:7" ht="13.5" thickBot="1" x14ac:dyDescent="0.35">
      <c r="C253" s="31" t="s">
        <v>155</v>
      </c>
      <c r="D253" s="123">
        <f>B165</f>
        <v>15</v>
      </c>
      <c r="E253" s="123">
        <f>D165</f>
        <v>26</v>
      </c>
      <c r="F253" s="123">
        <f>F165</f>
        <v>21</v>
      </c>
      <c r="G253" s="116" t="s">
        <v>234</v>
      </c>
    </row>
    <row r="254" spans="3:7" ht="13.5" thickBot="1" x14ac:dyDescent="0.35">
      <c r="C254" s="31" t="s">
        <v>332</v>
      </c>
      <c r="D254" s="120">
        <f>B168</f>
        <v>8</v>
      </c>
      <c r="E254" s="120">
        <f>D168</f>
        <v>17</v>
      </c>
      <c r="F254" s="120">
        <f>F168</f>
        <v>15</v>
      </c>
      <c r="G254" s="116" t="s">
        <v>333</v>
      </c>
    </row>
    <row r="275" spans="2:12" x14ac:dyDescent="0.25">
      <c r="J275" t="s">
        <v>1</v>
      </c>
    </row>
    <row r="281" spans="2:12" ht="13" x14ac:dyDescent="0.3">
      <c r="I281" s="3" t="s">
        <v>331</v>
      </c>
    </row>
    <row r="282" spans="2:12" ht="13.5" thickBot="1" x14ac:dyDescent="0.35">
      <c r="D282" s="4" t="s">
        <v>257</v>
      </c>
      <c r="E282" s="4" t="s">
        <v>258</v>
      </c>
      <c r="F282" s="4" t="s">
        <v>259</v>
      </c>
      <c r="J282" s="4" t="s">
        <v>257</v>
      </c>
      <c r="K282" s="4" t="s">
        <v>258</v>
      </c>
      <c r="L282" s="4" t="s">
        <v>259</v>
      </c>
    </row>
    <row r="283" spans="2:12" ht="13.5" thickBot="1" x14ac:dyDescent="0.35">
      <c r="C283" s="6" t="s">
        <v>64</v>
      </c>
      <c r="D283" s="8" t="s">
        <v>93</v>
      </c>
      <c r="E283" s="130" t="s">
        <v>94</v>
      </c>
      <c r="F283" s="8" t="s">
        <v>115</v>
      </c>
      <c r="I283" s="6" t="s">
        <v>64</v>
      </c>
      <c r="J283" s="8" t="s">
        <v>93</v>
      </c>
      <c r="K283" s="130" t="s">
        <v>94</v>
      </c>
      <c r="L283" s="8" t="s">
        <v>115</v>
      </c>
    </row>
    <row r="284" spans="2:12" ht="13" x14ac:dyDescent="0.3">
      <c r="C284" s="8" t="s">
        <v>218</v>
      </c>
      <c r="D284" s="252">
        <v>3</v>
      </c>
      <c r="E284" s="253">
        <v>6</v>
      </c>
      <c r="F284" s="253">
        <v>9</v>
      </c>
      <c r="I284" s="8" t="s">
        <v>218</v>
      </c>
      <c r="J284" s="180">
        <v>4</v>
      </c>
      <c r="K284" s="181">
        <v>7</v>
      </c>
      <c r="L284" s="181">
        <v>10</v>
      </c>
    </row>
    <row r="285" spans="2:12" ht="13" x14ac:dyDescent="0.3">
      <c r="C285" s="90" t="s">
        <v>55</v>
      </c>
      <c r="D285" s="254">
        <v>6</v>
      </c>
      <c r="E285" s="255">
        <v>10</v>
      </c>
      <c r="F285" s="255">
        <v>13</v>
      </c>
      <c r="G285" s="3" t="s">
        <v>156</v>
      </c>
      <c r="I285" s="90" t="s">
        <v>55</v>
      </c>
      <c r="J285" s="182">
        <v>5</v>
      </c>
      <c r="K285" s="183">
        <v>9</v>
      </c>
      <c r="L285" s="183">
        <v>12</v>
      </c>
    </row>
    <row r="286" spans="2:12" ht="13" x14ac:dyDescent="0.3">
      <c r="C286" s="90" t="s">
        <v>95</v>
      </c>
      <c r="D286" s="254">
        <v>5</v>
      </c>
      <c r="E286" s="255">
        <v>9</v>
      </c>
      <c r="F286" s="255">
        <v>11</v>
      </c>
      <c r="G286" s="3" t="s">
        <v>161</v>
      </c>
      <c r="I286" s="90" t="s">
        <v>95</v>
      </c>
      <c r="J286" s="182">
        <v>6</v>
      </c>
      <c r="K286" s="183">
        <v>8</v>
      </c>
      <c r="L286" s="183">
        <v>11</v>
      </c>
    </row>
    <row r="287" spans="2:12" ht="13.5" thickBot="1" x14ac:dyDescent="0.35">
      <c r="B287" s="20"/>
      <c r="C287" s="148"/>
      <c r="D287" s="256">
        <v>6</v>
      </c>
      <c r="E287" s="257">
        <v>11</v>
      </c>
      <c r="F287" s="257">
        <v>10</v>
      </c>
      <c r="G287" s="3"/>
      <c r="I287" s="148"/>
      <c r="J287" s="184">
        <v>5</v>
      </c>
      <c r="K287" s="185">
        <v>12</v>
      </c>
      <c r="L287" s="185">
        <v>9</v>
      </c>
    </row>
    <row r="288" spans="2:12" ht="13.5" thickBot="1" x14ac:dyDescent="0.35">
      <c r="B288" s="20"/>
      <c r="C288" s="9" t="s">
        <v>211</v>
      </c>
      <c r="D288" s="120">
        <f>SUM(D284:D287)/4</f>
        <v>5</v>
      </c>
      <c r="E288" s="120">
        <f>SUM(E284:E287)/4</f>
        <v>9</v>
      </c>
      <c r="F288" s="120">
        <f>SUM(F284:F287)/4</f>
        <v>10.75</v>
      </c>
      <c r="G288" s="3"/>
      <c r="I288" s="9" t="s">
        <v>211</v>
      </c>
      <c r="J288" s="120">
        <f>SUM(J284:J287)/4</f>
        <v>5</v>
      </c>
      <c r="K288" s="120">
        <f>SUM(K284:K287)/4</f>
        <v>9</v>
      </c>
      <c r="L288" s="120">
        <f>SUM(L284:L287)/4</f>
        <v>10.5</v>
      </c>
    </row>
    <row r="289" spans="1:12" ht="13" x14ac:dyDescent="0.3">
      <c r="C289" s="8" t="s">
        <v>218</v>
      </c>
      <c r="D289" s="253">
        <v>5</v>
      </c>
      <c r="E289" s="253">
        <v>10</v>
      </c>
      <c r="F289" s="253">
        <v>11</v>
      </c>
      <c r="G289" s="3"/>
      <c r="I289" s="8" t="s">
        <v>218</v>
      </c>
      <c r="J289" s="181">
        <v>6</v>
      </c>
      <c r="K289" s="181">
        <v>13</v>
      </c>
      <c r="L289" s="181">
        <v>12</v>
      </c>
    </row>
    <row r="290" spans="1:12" ht="13" x14ac:dyDescent="0.3">
      <c r="C290" s="90" t="s">
        <v>55</v>
      </c>
      <c r="D290" s="255">
        <v>7</v>
      </c>
      <c r="E290" s="255">
        <v>15</v>
      </c>
      <c r="F290" s="255">
        <v>13</v>
      </c>
      <c r="G290" s="3" t="s">
        <v>156</v>
      </c>
      <c r="I290" s="90" t="s">
        <v>55</v>
      </c>
      <c r="J290" s="183">
        <v>6</v>
      </c>
      <c r="K290" s="183">
        <v>15</v>
      </c>
      <c r="L290" s="183">
        <v>13</v>
      </c>
    </row>
    <row r="291" spans="1:12" ht="13" x14ac:dyDescent="0.3">
      <c r="C291" s="90" t="s">
        <v>96</v>
      </c>
      <c r="D291" s="255">
        <v>3</v>
      </c>
      <c r="E291" s="255">
        <v>12</v>
      </c>
      <c r="F291" s="255">
        <v>11</v>
      </c>
      <c r="G291" s="3" t="s">
        <v>161</v>
      </c>
      <c r="I291" s="90" t="s">
        <v>96</v>
      </c>
      <c r="J291" s="183">
        <v>4</v>
      </c>
      <c r="K291" s="183">
        <v>12</v>
      </c>
      <c r="L291" s="183">
        <v>10</v>
      </c>
    </row>
    <row r="292" spans="1:12" ht="13.5" thickBot="1" x14ac:dyDescent="0.35">
      <c r="B292" s="20"/>
      <c r="C292" s="148"/>
      <c r="D292" s="257">
        <v>4</v>
      </c>
      <c r="E292" s="257">
        <v>12</v>
      </c>
      <c r="F292" s="257">
        <v>13</v>
      </c>
      <c r="I292" s="148"/>
      <c r="J292" s="185">
        <v>4</v>
      </c>
      <c r="K292" s="185">
        <v>12</v>
      </c>
      <c r="L292" s="185">
        <v>13</v>
      </c>
    </row>
    <row r="293" spans="1:12" ht="13.5" thickBot="1" x14ac:dyDescent="0.35">
      <c r="B293" s="20"/>
      <c r="C293" s="9" t="s">
        <v>211</v>
      </c>
      <c r="D293" s="120">
        <f>SUM(D289:D292)/4</f>
        <v>4.75</v>
      </c>
      <c r="E293" s="120">
        <f>SUM(E289:E292)/4</f>
        <v>12.25</v>
      </c>
      <c r="F293" s="120">
        <f>SUM(F289:F292)/4</f>
        <v>12</v>
      </c>
      <c r="I293" s="9" t="s">
        <v>211</v>
      </c>
      <c r="J293" s="120">
        <f>SUM(J289:J292)/4</f>
        <v>5</v>
      </c>
      <c r="K293" s="120">
        <f>SUM(K289:K292)/4</f>
        <v>13</v>
      </c>
      <c r="L293" s="120">
        <f>SUM(L289:L292)/4</f>
        <v>12</v>
      </c>
    </row>
    <row r="294" spans="1:12" x14ac:dyDescent="0.25">
      <c r="I294" s="110"/>
      <c r="J294" s="110"/>
    </row>
    <row r="295" spans="1:12" x14ac:dyDescent="0.25">
      <c r="I295" s="110"/>
      <c r="J295" s="110"/>
    </row>
    <row r="296" spans="1:12" x14ac:dyDescent="0.25">
      <c r="I296" s="110"/>
    </row>
    <row r="297" spans="1:12" x14ac:dyDescent="0.25">
      <c r="I297" s="110"/>
    </row>
    <row r="298" spans="1:12" x14ac:dyDescent="0.25">
      <c r="I298" s="110"/>
    </row>
    <row r="299" spans="1:12" x14ac:dyDescent="0.25">
      <c r="I299" s="110"/>
    </row>
    <row r="300" spans="1:12" ht="13.5" thickBot="1" x14ac:dyDescent="0.35">
      <c r="B300" s="4" t="s">
        <v>178</v>
      </c>
      <c r="C300" s="91" t="s">
        <v>71</v>
      </c>
      <c r="D300" s="4" t="s">
        <v>179</v>
      </c>
      <c r="E300" s="91" t="s">
        <v>71</v>
      </c>
      <c r="F300" s="4" t="s">
        <v>180</v>
      </c>
      <c r="G300" s="91" t="s">
        <v>71</v>
      </c>
      <c r="I300" s="110"/>
    </row>
    <row r="301" spans="1:12" ht="15.5" thickBot="1" x14ac:dyDescent="0.35">
      <c r="A301" s="41"/>
      <c r="B301" s="7" t="s">
        <v>93</v>
      </c>
      <c r="C301" s="56" t="s">
        <v>157</v>
      </c>
      <c r="D301" s="130" t="s">
        <v>94</v>
      </c>
      <c r="E301" s="130" t="s">
        <v>159</v>
      </c>
      <c r="F301" s="56" t="s">
        <v>115</v>
      </c>
      <c r="G301" s="31" t="s">
        <v>158</v>
      </c>
      <c r="I301" s="110"/>
    </row>
    <row r="302" spans="1:12" ht="13" x14ac:dyDescent="0.3">
      <c r="A302" s="8" t="s">
        <v>1</v>
      </c>
      <c r="B302" s="157">
        <f>D284</f>
        <v>3</v>
      </c>
      <c r="C302" s="16">
        <f>(B302-$B$25)^2</f>
        <v>2.25</v>
      </c>
      <c r="D302" s="67">
        <f>E284</f>
        <v>6</v>
      </c>
      <c r="E302" s="12">
        <f>(D302-$D$25)^2</f>
        <v>4</v>
      </c>
      <c r="F302" s="67">
        <f>F284</f>
        <v>9</v>
      </c>
      <c r="G302" s="129">
        <f>(F302-$F$25)^2</f>
        <v>4</v>
      </c>
      <c r="H302" s="186" t="s">
        <v>213</v>
      </c>
      <c r="I302" s="110"/>
    </row>
    <row r="303" spans="1:12" ht="13" x14ac:dyDescent="0.3">
      <c r="A303" s="90" t="s">
        <v>120</v>
      </c>
      <c r="B303" s="156">
        <f>D285</f>
        <v>6</v>
      </c>
      <c r="C303" s="16">
        <f>(B303-$B$25)^2</f>
        <v>2.25</v>
      </c>
      <c r="D303" s="68">
        <f>E285</f>
        <v>10</v>
      </c>
      <c r="E303" s="15">
        <f>(D303-$D$25)^2</f>
        <v>4</v>
      </c>
      <c r="F303" s="68">
        <f>F285</f>
        <v>13</v>
      </c>
      <c r="G303" s="101">
        <f>(F303-$F$25)^2</f>
        <v>4</v>
      </c>
      <c r="H303" s="122">
        <f>(SUM(B302:B305)+SUM(D302:D305)+SUM(F302:F305))/12</f>
        <v>8.25</v>
      </c>
      <c r="I303" s="110"/>
      <c r="J303" s="48"/>
    </row>
    <row r="304" spans="1:12" ht="13" x14ac:dyDescent="0.3">
      <c r="A304" s="90" t="s">
        <v>176</v>
      </c>
      <c r="B304" s="156">
        <f>D286</f>
        <v>5</v>
      </c>
      <c r="C304" s="16">
        <f>(B304-$B$25)^2</f>
        <v>0.25</v>
      </c>
      <c r="D304" s="68">
        <f>E286</f>
        <v>9</v>
      </c>
      <c r="E304" s="15">
        <f>(D304-$D$25)^2</f>
        <v>1</v>
      </c>
      <c r="F304" s="68">
        <f>F286</f>
        <v>11</v>
      </c>
      <c r="G304" s="101">
        <f>(F304-$F$25)^2</f>
        <v>0</v>
      </c>
      <c r="H304" s="122" t="s">
        <v>175</v>
      </c>
      <c r="I304" s="110"/>
      <c r="J304" s="168"/>
    </row>
    <row r="305" spans="1:10" ht="13" thickBot="1" x14ac:dyDescent="0.3">
      <c r="A305" s="148"/>
      <c r="B305" s="156">
        <f>D287</f>
        <v>6</v>
      </c>
      <c r="C305" s="16">
        <f>(B305-$B$25)^2</f>
        <v>2.25</v>
      </c>
      <c r="D305" s="69">
        <f>E287</f>
        <v>11</v>
      </c>
      <c r="E305" s="18">
        <f>(D305-$D$25)^2</f>
        <v>9</v>
      </c>
      <c r="F305" s="69">
        <f>F287</f>
        <v>10</v>
      </c>
      <c r="G305" s="102">
        <f>(F305-$F$25)^2</f>
        <v>1</v>
      </c>
      <c r="H305" s="69"/>
      <c r="I305" s="110"/>
      <c r="J305" s="48"/>
    </row>
    <row r="306" spans="1:10" ht="13.5" thickBot="1" x14ac:dyDescent="0.35">
      <c r="A306" s="9" t="s">
        <v>211</v>
      </c>
      <c r="B306" s="120">
        <f>SUM(B302:B305)/4</f>
        <v>5</v>
      </c>
      <c r="C306" s="132">
        <f>SUM(C302:C305)</f>
        <v>7</v>
      </c>
      <c r="D306" s="120">
        <f>SUM(D302:D305)/4</f>
        <v>9</v>
      </c>
      <c r="E306" s="149">
        <f>SUM(E302:E305)</f>
        <v>18</v>
      </c>
      <c r="F306" s="120">
        <f>SUM(F302:F305)/4</f>
        <v>10.75</v>
      </c>
      <c r="G306" s="149">
        <f>SUM(G302:G305)</f>
        <v>9</v>
      </c>
      <c r="H306" s="119"/>
      <c r="I306" s="110"/>
      <c r="J306" s="48"/>
    </row>
    <row r="307" spans="1:10" ht="13" x14ac:dyDescent="0.3">
      <c r="A307" s="8" t="s">
        <v>1</v>
      </c>
      <c r="B307" s="70">
        <f>D289</f>
        <v>5</v>
      </c>
      <c r="C307" s="12">
        <f>(B307-$B$28)^2</f>
        <v>1</v>
      </c>
      <c r="D307" s="131">
        <f>E289</f>
        <v>10</v>
      </c>
      <c r="E307" s="12">
        <f>(D307-$D$28)^2</f>
        <v>16</v>
      </c>
      <c r="F307" s="131">
        <f>F289</f>
        <v>11</v>
      </c>
      <c r="G307" s="129">
        <f>(F307-$F$28)^2</f>
        <v>2.25</v>
      </c>
      <c r="H307" s="186" t="s">
        <v>214</v>
      </c>
      <c r="I307" s="110"/>
      <c r="J307" s="48"/>
    </row>
    <row r="308" spans="1:10" ht="13" x14ac:dyDescent="0.3">
      <c r="A308" s="90" t="s">
        <v>121</v>
      </c>
      <c r="B308" s="70">
        <f>D290</f>
        <v>7</v>
      </c>
      <c r="C308" s="15">
        <f>(B308-$B$28)^2</f>
        <v>1</v>
      </c>
      <c r="D308" s="131">
        <f>E290</f>
        <v>15</v>
      </c>
      <c r="E308" s="15">
        <f>(D308-$D$28)^2</f>
        <v>1</v>
      </c>
      <c r="F308" s="131">
        <f>F290</f>
        <v>13</v>
      </c>
      <c r="G308" s="101">
        <f>(F308-$F$28)^2</f>
        <v>0.25</v>
      </c>
      <c r="H308" s="122">
        <f>(SUM(B307:B310)+SUM(D307:D310)+SUM(F307:F310))/12</f>
        <v>9.6666666666666661</v>
      </c>
      <c r="I308" s="48"/>
      <c r="J308" s="48"/>
    </row>
    <row r="309" spans="1:10" ht="13" x14ac:dyDescent="0.3">
      <c r="A309" s="90" t="s">
        <v>177</v>
      </c>
      <c r="B309" s="70">
        <f>D291</f>
        <v>3</v>
      </c>
      <c r="C309" s="15">
        <f>(B309-$B$28)^2</f>
        <v>9</v>
      </c>
      <c r="D309" s="131">
        <f>E291</f>
        <v>12</v>
      </c>
      <c r="E309" s="15">
        <f>(D309-$D$28)^2</f>
        <v>4</v>
      </c>
      <c r="F309" s="131">
        <f>F291</f>
        <v>11</v>
      </c>
      <c r="G309" s="101">
        <f>(F309-$F$28)^2</f>
        <v>2.25</v>
      </c>
      <c r="H309" s="122" t="s">
        <v>175</v>
      </c>
      <c r="I309" s="48"/>
      <c r="J309" s="48"/>
    </row>
    <row r="310" spans="1:10" ht="13" thickBot="1" x14ac:dyDescent="0.3">
      <c r="A310" s="148"/>
      <c r="B310" s="109">
        <f>D292</f>
        <v>4</v>
      </c>
      <c r="C310" s="18">
        <f>(B310-$B$28)^2</f>
        <v>4</v>
      </c>
      <c r="D310" s="146">
        <f>E292</f>
        <v>12</v>
      </c>
      <c r="E310" s="18">
        <f>(D310-$D$28)^2</f>
        <v>4</v>
      </c>
      <c r="F310" s="146">
        <f>F292</f>
        <v>13</v>
      </c>
      <c r="G310" s="102">
        <f>(F310-$F$28)^2</f>
        <v>0.25</v>
      </c>
      <c r="H310" s="69"/>
      <c r="I310" s="48"/>
      <c r="J310" s="48"/>
    </row>
    <row r="311" spans="1:10" ht="13.5" thickBot="1" x14ac:dyDescent="0.35">
      <c r="A311" s="9" t="s">
        <v>211</v>
      </c>
      <c r="B311" s="138">
        <f>SUM(B307:B310)/4</f>
        <v>4.75</v>
      </c>
      <c r="C311" s="132">
        <f>SUM(C307:C310)</f>
        <v>15</v>
      </c>
      <c r="D311" s="139">
        <f>SUM(D307:D310)/4</f>
        <v>12.25</v>
      </c>
      <c r="E311" s="132">
        <f>SUM(E307:E310)</f>
        <v>25</v>
      </c>
      <c r="F311" s="139">
        <f>SUM(F307:F310)/4</f>
        <v>12</v>
      </c>
      <c r="G311" s="132">
        <f>SUM(G307:G310)</f>
        <v>5</v>
      </c>
      <c r="H311" s="120">
        <f>(H308+H303)</f>
        <v>17.916666666666664</v>
      </c>
      <c r="J311" s="48"/>
    </row>
    <row r="312" spans="1:10" ht="13.5" thickBot="1" x14ac:dyDescent="0.35">
      <c r="A312" s="31" t="s">
        <v>212</v>
      </c>
      <c r="B312" s="135">
        <f>SUM(B302:B305)+SUM(B307:B310)</f>
        <v>39</v>
      </c>
      <c r="C312" s="48"/>
      <c r="D312" s="155">
        <f>SUM(D302:D305)+SUM(D307:D310)</f>
        <v>85</v>
      </c>
      <c r="E312" s="48"/>
      <c r="F312" s="135">
        <f>SUM(F302:F305)+SUM(F307:F310)</f>
        <v>91</v>
      </c>
      <c r="J312" s="48"/>
    </row>
    <row r="313" spans="1:10" ht="13.5" thickBot="1" x14ac:dyDescent="0.35">
      <c r="A313" s="9" t="s">
        <v>224</v>
      </c>
      <c r="B313" s="31">
        <f>(B311+B306)/2</f>
        <v>4.875</v>
      </c>
      <c r="C313" s="48"/>
      <c r="D313" s="31">
        <f>(D311+D306)/2</f>
        <v>10.625</v>
      </c>
      <c r="E313" s="48"/>
      <c r="F313" s="31">
        <f>(F311+F306)/2</f>
        <v>11.375</v>
      </c>
      <c r="J313" s="48"/>
    </row>
    <row r="314" spans="1:10" ht="13" x14ac:dyDescent="0.3">
      <c r="G314" s="91"/>
      <c r="J314" s="48"/>
    </row>
    <row r="315" spans="1:10" ht="13.5" thickBot="1" x14ac:dyDescent="0.35">
      <c r="D315" s="91" t="s">
        <v>64</v>
      </c>
      <c r="G315" s="192" t="s">
        <v>71</v>
      </c>
      <c r="I315" s="48"/>
      <c r="J315" s="48"/>
    </row>
    <row r="316" spans="1:10" ht="13" x14ac:dyDescent="0.3">
      <c r="C316" s="126" t="s">
        <v>237</v>
      </c>
      <c r="D316" s="259">
        <v>2</v>
      </c>
      <c r="E316" s="3" t="s">
        <v>235</v>
      </c>
      <c r="G316" s="170" t="s">
        <v>270</v>
      </c>
      <c r="H316" s="136" t="s">
        <v>230</v>
      </c>
      <c r="I316" s="48"/>
      <c r="J316" s="48"/>
    </row>
    <row r="317" spans="1:10" ht="13" x14ac:dyDescent="0.3">
      <c r="C317" s="126" t="s">
        <v>238</v>
      </c>
      <c r="D317" s="260">
        <v>3</v>
      </c>
      <c r="E317" s="3" t="s">
        <v>236</v>
      </c>
      <c r="G317" s="25" t="s">
        <v>10</v>
      </c>
      <c r="H317" s="23">
        <f>D316*D317*D318</f>
        <v>24</v>
      </c>
    </row>
    <row r="318" spans="1:10" ht="13" thickBot="1" x14ac:dyDescent="0.3">
      <c r="C318" s="126" t="s">
        <v>239</v>
      </c>
      <c r="D318" s="261">
        <v>4</v>
      </c>
      <c r="J318" s="64" t="s">
        <v>1</v>
      </c>
    </row>
    <row r="319" spans="1:10" ht="13" x14ac:dyDescent="0.3">
      <c r="D319" s="193" t="s">
        <v>71</v>
      </c>
      <c r="G319" s="193" t="s">
        <v>71</v>
      </c>
    </row>
    <row r="320" spans="1:10" ht="13" x14ac:dyDescent="0.3">
      <c r="B320" s="23" t="s">
        <v>231</v>
      </c>
      <c r="F320" s="23" t="s">
        <v>167</v>
      </c>
    </row>
    <row r="321" spans="1:10" ht="16" x14ac:dyDescent="0.4">
      <c r="C321" s="24" t="s">
        <v>232</v>
      </c>
      <c r="D321" s="29" t="s">
        <v>222</v>
      </c>
      <c r="F321" s="24" t="s">
        <v>219</v>
      </c>
      <c r="G321" s="128" t="s">
        <v>165</v>
      </c>
      <c r="H321" s="64"/>
      <c r="I321" s="48"/>
      <c r="J321" s="48"/>
    </row>
    <row r="322" spans="1:10" ht="13" x14ac:dyDescent="0.3">
      <c r="C322" s="25" t="s">
        <v>10</v>
      </c>
      <c r="D322" s="147">
        <f>(C306+E306+G306+C311+E311+G311)</f>
        <v>79</v>
      </c>
      <c r="F322" s="25" t="s">
        <v>10</v>
      </c>
      <c r="G322" s="127">
        <f>H303</f>
        <v>8.25</v>
      </c>
      <c r="I322" s="48"/>
      <c r="J322" s="48"/>
    </row>
    <row r="323" spans="1:10" ht="15.5" x14ac:dyDescent="0.4">
      <c r="C323" s="126" t="s">
        <v>241</v>
      </c>
      <c r="D323" t="s">
        <v>160</v>
      </c>
      <c r="F323" s="24" t="s">
        <v>220</v>
      </c>
      <c r="G323" s="128" t="s">
        <v>166</v>
      </c>
      <c r="I323" s="48"/>
      <c r="J323" s="48"/>
    </row>
    <row r="324" spans="1:10" x14ac:dyDescent="0.25">
      <c r="C324" s="126" t="s">
        <v>9</v>
      </c>
      <c r="D324" s="29">
        <f>(D318 - 1) * D316 * D317</f>
        <v>18</v>
      </c>
      <c r="F324" s="25" t="s">
        <v>10</v>
      </c>
      <c r="G324" s="127">
        <f>H308</f>
        <v>9.6666666666666661</v>
      </c>
      <c r="I324" s="48"/>
      <c r="J324" s="48"/>
    </row>
    <row r="325" spans="1:10" ht="15.5" x14ac:dyDescent="0.4">
      <c r="C325" s="126" t="s">
        <v>242</v>
      </c>
      <c r="D325" s="150" t="s">
        <v>243</v>
      </c>
      <c r="F325" s="24" t="s">
        <v>162</v>
      </c>
      <c r="G325" s="128" t="s">
        <v>163</v>
      </c>
      <c r="I325" s="48"/>
      <c r="J325" s="48"/>
    </row>
    <row r="326" spans="1:10" ht="13" x14ac:dyDescent="0.3">
      <c r="C326" s="151" t="s">
        <v>10</v>
      </c>
      <c r="D326" s="28">
        <f>D322 / D324</f>
        <v>4.3888888888888893</v>
      </c>
      <c r="F326" s="25" t="s">
        <v>10</v>
      </c>
      <c r="G326" s="127">
        <f>(B312+D312+F312)/(D317*D318*D316)</f>
        <v>8.9583333333333339</v>
      </c>
      <c r="I326" s="48"/>
      <c r="J326" s="48"/>
    </row>
    <row r="327" spans="1:10" ht="16" x14ac:dyDescent="0.4">
      <c r="C327" s="193" t="s">
        <v>71</v>
      </c>
      <c r="F327" s="126" t="s">
        <v>247</v>
      </c>
      <c r="G327" s="29" t="s">
        <v>221</v>
      </c>
    </row>
    <row r="328" spans="1:10" ht="13" x14ac:dyDescent="0.3">
      <c r="A328" s="23" t="s">
        <v>168</v>
      </c>
      <c r="C328" s="152"/>
      <c r="F328" s="25" t="s">
        <v>10</v>
      </c>
      <c r="G328" s="147">
        <f>(D318*D317)*((G322-G326)^2+(G324-G326)^2)</f>
        <v>12.041666666666657</v>
      </c>
      <c r="J328" s="51"/>
    </row>
    <row r="329" spans="1:10" ht="15.5" x14ac:dyDescent="0.4">
      <c r="B329" s="24" t="s">
        <v>170</v>
      </c>
      <c r="C329" s="128" t="s">
        <v>169</v>
      </c>
      <c r="D329" s="64"/>
      <c r="E329" s="51"/>
      <c r="F329" s="126" t="s">
        <v>227</v>
      </c>
      <c r="G329" t="s">
        <v>116</v>
      </c>
    </row>
    <row r="330" spans="1:10" x14ac:dyDescent="0.25">
      <c r="B330" s="25" t="s">
        <v>10</v>
      </c>
      <c r="C330" s="127">
        <f>B312/(D318*D316)</f>
        <v>4.875</v>
      </c>
      <c r="F330" s="25" t="s">
        <v>10</v>
      </c>
      <c r="G330" s="29">
        <f>D316-1</f>
        <v>1</v>
      </c>
    </row>
    <row r="331" spans="1:10" ht="15.5" x14ac:dyDescent="0.4">
      <c r="B331" s="24" t="s">
        <v>171</v>
      </c>
      <c r="C331" s="128" t="s">
        <v>172</v>
      </c>
      <c r="F331" s="126" t="s">
        <v>244</v>
      </c>
      <c r="G331" s="141" t="s">
        <v>255</v>
      </c>
    </row>
    <row r="332" spans="1:10" ht="13" x14ac:dyDescent="0.3">
      <c r="B332" s="25" t="s">
        <v>10</v>
      </c>
      <c r="C332" s="127">
        <f>D312/(D318*D316)</f>
        <v>10.625</v>
      </c>
      <c r="F332" t="s">
        <v>1</v>
      </c>
      <c r="G332" s="147">
        <f>G328/G330</f>
        <v>12.041666666666657</v>
      </c>
    </row>
    <row r="333" spans="1:10" ht="15.5" x14ac:dyDescent="0.4">
      <c r="B333" s="24" t="s">
        <v>173</v>
      </c>
      <c r="C333" s="128" t="s">
        <v>174</v>
      </c>
    </row>
    <row r="334" spans="1:10" x14ac:dyDescent="0.25">
      <c r="B334" s="25" t="s">
        <v>10</v>
      </c>
      <c r="C334" s="127">
        <f>F312/(D318*D316)</f>
        <v>11.375</v>
      </c>
    </row>
    <row r="335" spans="1:10" ht="15.5" x14ac:dyDescent="0.4">
      <c r="B335" s="24" t="s">
        <v>162</v>
      </c>
      <c r="C335" s="128" t="s">
        <v>163</v>
      </c>
    </row>
    <row r="336" spans="1:10" x14ac:dyDescent="0.25">
      <c r="B336" s="25" t="s">
        <v>10</v>
      </c>
      <c r="C336" s="127">
        <f>G326</f>
        <v>8.9583333333333339</v>
      </c>
    </row>
    <row r="337" spans="2:10" ht="16" x14ac:dyDescent="0.4">
      <c r="B337" s="126" t="s">
        <v>246</v>
      </c>
      <c r="C337" s="29" t="s">
        <v>229</v>
      </c>
    </row>
    <row r="338" spans="2:10" ht="13" x14ac:dyDescent="0.3">
      <c r="C338" s="147">
        <f>(D318*D316)*((B313-G326)^2+(D313-G326)^2+(F313-G326)^2)</f>
        <v>202.33333333333331</v>
      </c>
    </row>
    <row r="339" spans="2:10" ht="15.5" x14ac:dyDescent="0.4">
      <c r="B339" s="126" t="s">
        <v>226</v>
      </c>
      <c r="C339" t="s">
        <v>117</v>
      </c>
    </row>
    <row r="340" spans="2:10" ht="13" x14ac:dyDescent="0.3">
      <c r="B340" s="25" t="s">
        <v>10</v>
      </c>
      <c r="C340" s="127">
        <f>D317-1</f>
        <v>2</v>
      </c>
      <c r="I340" s="48"/>
      <c r="J340" s="77"/>
    </row>
    <row r="341" spans="2:10" ht="15.5" x14ac:dyDescent="0.4">
      <c r="B341" s="126" t="s">
        <v>245</v>
      </c>
      <c r="C341" s="141" t="s">
        <v>254</v>
      </c>
      <c r="I341" s="48"/>
      <c r="J341" s="77"/>
    </row>
    <row r="342" spans="2:10" ht="13" x14ac:dyDescent="0.3">
      <c r="C342" s="147">
        <f>C338/C340</f>
        <v>101.16666666666666</v>
      </c>
      <c r="I342" s="48"/>
      <c r="J342" s="77"/>
    </row>
    <row r="343" spans="2:10" ht="13" x14ac:dyDescent="0.3">
      <c r="I343" s="48"/>
      <c r="J343" s="77"/>
    </row>
    <row r="344" spans="2:10" ht="13" x14ac:dyDescent="0.3">
      <c r="I344" s="48"/>
      <c r="J344" s="77"/>
    </row>
    <row r="345" spans="2:10" ht="13" x14ac:dyDescent="0.3">
      <c r="I345" s="48"/>
      <c r="J345" s="77"/>
    </row>
    <row r="346" spans="2:10" x14ac:dyDescent="0.25">
      <c r="I346" s="48"/>
      <c r="J346" s="110"/>
    </row>
    <row r="347" spans="2:10" x14ac:dyDescent="0.25">
      <c r="I347" s="48"/>
      <c r="J347" s="110"/>
    </row>
    <row r="348" spans="2:10" ht="13" x14ac:dyDescent="0.3">
      <c r="B348" s="23" t="s">
        <v>164</v>
      </c>
      <c r="I348" s="48"/>
    </row>
    <row r="349" spans="2:10" ht="16" x14ac:dyDescent="0.4">
      <c r="C349" s="24" t="s">
        <v>247</v>
      </c>
      <c r="D349" s="29" t="s">
        <v>223</v>
      </c>
      <c r="I349" s="48"/>
    </row>
    <row r="350" spans="2:10" x14ac:dyDescent="0.25">
      <c r="C350" s="24" t="s">
        <v>249</v>
      </c>
      <c r="D350" s="127">
        <f>D318*((B306-H303-$B$30+$C$60)^2+(D306-H303-$D$30+$C$60)^2+(F306-H303-$F$30+$C$60)^2)</f>
        <v>6.166666666666667</v>
      </c>
    </row>
    <row r="351" spans="2:10" x14ac:dyDescent="0.25">
      <c r="C351" s="24" t="s">
        <v>250</v>
      </c>
      <c r="D351" s="127">
        <f>D318*((B311-H308-B313+$C$60)^2+(D311-H308-$D$30+$C$60)^2+(F311-H308-$F$30+$C$60)^2)</f>
        <v>4.2291666666666696</v>
      </c>
    </row>
    <row r="352" spans="2:10" x14ac:dyDescent="0.25">
      <c r="C352" s="24" t="s">
        <v>248</v>
      </c>
      <c r="D352" t="s">
        <v>253</v>
      </c>
    </row>
    <row r="353" spans="1:10" ht="13" x14ac:dyDescent="0.3">
      <c r="C353" s="25" t="s">
        <v>10</v>
      </c>
      <c r="D353" s="147">
        <f>D350+D351</f>
        <v>10.395833333333336</v>
      </c>
    </row>
    <row r="354" spans="1:10" ht="15.5" x14ac:dyDescent="0.4">
      <c r="C354" s="24" t="s">
        <v>225</v>
      </c>
      <c r="D354" t="s">
        <v>228</v>
      </c>
    </row>
    <row r="355" spans="1:10" x14ac:dyDescent="0.25">
      <c r="D355" s="29">
        <f>(D316-1)*(D317-1)</f>
        <v>2</v>
      </c>
    </row>
    <row r="356" spans="1:10" ht="15.5" x14ac:dyDescent="0.4">
      <c r="C356" s="24" t="s">
        <v>251</v>
      </c>
      <c r="D356" s="29" t="s">
        <v>349</v>
      </c>
    </row>
    <row r="357" spans="1:10" ht="13" x14ac:dyDescent="0.3">
      <c r="D357" s="147">
        <f>D353/D355</f>
        <v>5.1979166666666679</v>
      </c>
    </row>
    <row r="358" spans="1:10" ht="13" thickBot="1" x14ac:dyDescent="0.3"/>
    <row r="359" spans="1:10" ht="13" thickBot="1" x14ac:dyDescent="0.3">
      <c r="B359" s="42" t="s">
        <v>97</v>
      </c>
      <c r="C359" s="35" t="s">
        <v>122</v>
      </c>
      <c r="D359" s="74" t="s">
        <v>148</v>
      </c>
      <c r="E359" s="74" t="s">
        <v>103</v>
      </c>
      <c r="F359" s="74" t="s">
        <v>104</v>
      </c>
      <c r="G359" s="113" t="s">
        <v>105</v>
      </c>
      <c r="H359" s="76" t="s">
        <v>152</v>
      </c>
    </row>
    <row r="360" spans="1:10" ht="15.5" x14ac:dyDescent="0.4">
      <c r="B360" s="46" t="s">
        <v>98</v>
      </c>
      <c r="C360" s="11" t="s">
        <v>116</v>
      </c>
      <c r="D360" s="42" t="s">
        <v>119</v>
      </c>
      <c r="E360" s="42" t="s">
        <v>107</v>
      </c>
      <c r="F360" s="42" t="s">
        <v>111</v>
      </c>
      <c r="G360" s="42" t="s">
        <v>149</v>
      </c>
      <c r="H360" s="105" t="s">
        <v>153</v>
      </c>
    </row>
    <row r="361" spans="1:10" ht="15.5" x14ac:dyDescent="0.4">
      <c r="B361" s="46" t="s">
        <v>256</v>
      </c>
      <c r="C361" s="14" t="s">
        <v>117</v>
      </c>
      <c r="D361" s="46" t="s">
        <v>119</v>
      </c>
      <c r="E361" s="46" t="s">
        <v>108</v>
      </c>
      <c r="F361" s="46" t="s">
        <v>112</v>
      </c>
      <c r="G361" s="46" t="s">
        <v>150</v>
      </c>
      <c r="H361" s="106" t="s">
        <v>153</v>
      </c>
    </row>
    <row r="362" spans="1:10" ht="16" thickBot="1" x14ac:dyDescent="0.45">
      <c r="B362" s="46" t="s">
        <v>99</v>
      </c>
      <c r="C362" s="14" t="s">
        <v>118</v>
      </c>
      <c r="D362" s="46" t="s">
        <v>119</v>
      </c>
      <c r="E362" s="46" t="s">
        <v>109</v>
      </c>
      <c r="F362" s="46" t="s">
        <v>113</v>
      </c>
      <c r="G362" s="47" t="s">
        <v>151</v>
      </c>
      <c r="H362" s="107" t="s">
        <v>153</v>
      </c>
    </row>
    <row r="363" spans="1:10" ht="13" thickBot="1" x14ac:dyDescent="0.3">
      <c r="A363" s="64" t="s">
        <v>240</v>
      </c>
      <c r="B363" s="46" t="s">
        <v>100</v>
      </c>
      <c r="C363" s="17" t="s">
        <v>119</v>
      </c>
      <c r="D363" s="42"/>
      <c r="E363" s="47" t="s">
        <v>110</v>
      </c>
      <c r="F363" s="47" t="s">
        <v>114</v>
      </c>
      <c r="G363" s="50"/>
    </row>
    <row r="364" spans="1:10" ht="13" thickBot="1" x14ac:dyDescent="0.3">
      <c r="B364" s="74" t="s">
        <v>101</v>
      </c>
      <c r="C364" s="74" t="s">
        <v>106</v>
      </c>
      <c r="D364" s="50"/>
      <c r="E364" s="50" t="s">
        <v>1</v>
      </c>
      <c r="F364" s="50"/>
      <c r="G364" s="50"/>
    </row>
    <row r="368" spans="1:10" ht="13" thickBot="1" x14ac:dyDescent="0.3">
      <c r="J368" t="s">
        <v>1</v>
      </c>
    </row>
    <row r="369" spans="1:8" ht="13" thickBot="1" x14ac:dyDescent="0.3">
      <c r="B369" s="42" t="s">
        <v>97</v>
      </c>
      <c r="C369" s="35" t="s">
        <v>122</v>
      </c>
      <c r="D369" s="74" t="s">
        <v>148</v>
      </c>
      <c r="E369" s="74" t="s">
        <v>103</v>
      </c>
      <c r="F369" s="42" t="s">
        <v>104</v>
      </c>
      <c r="G369" s="113" t="s">
        <v>105</v>
      </c>
      <c r="H369" s="76" t="s">
        <v>152</v>
      </c>
    </row>
    <row r="370" spans="1:8" x14ac:dyDescent="0.25">
      <c r="B370" s="46" t="s">
        <v>98</v>
      </c>
      <c r="C370" s="159">
        <f>G330</f>
        <v>1</v>
      </c>
      <c r="D370" s="162">
        <f>C373</f>
        <v>18</v>
      </c>
      <c r="E370" s="67">
        <f>G328</f>
        <v>12.041666666666657</v>
      </c>
      <c r="F370" s="145">
        <f>E370/C370</f>
        <v>12.041666666666657</v>
      </c>
      <c r="G370" s="12">
        <f>F370/F373</f>
        <v>2.7436708860759471</v>
      </c>
      <c r="H370" s="165">
        <f>FDIST(G370,C370,D370)</f>
        <v>0.11496825256738896</v>
      </c>
    </row>
    <row r="371" spans="1:8" x14ac:dyDescent="0.25">
      <c r="B371" s="46" t="s">
        <v>256</v>
      </c>
      <c r="C371" s="160">
        <f>C340</f>
        <v>2</v>
      </c>
      <c r="D371" s="163">
        <f>C373</f>
        <v>18</v>
      </c>
      <c r="E371" s="68">
        <f>C338</f>
        <v>202.33333333333331</v>
      </c>
      <c r="F371" s="146">
        <f>E371/C371</f>
        <v>101.16666666666666</v>
      </c>
      <c r="G371" s="15">
        <f>F371/F373</f>
        <v>23.050632911392402</v>
      </c>
      <c r="H371" s="166">
        <f>FDIST(G371,C371,D371)</f>
        <v>1.0855581555774761E-5</v>
      </c>
    </row>
    <row r="372" spans="1:8" ht="13" thickBot="1" x14ac:dyDescent="0.3">
      <c r="B372" s="46" t="s">
        <v>99</v>
      </c>
      <c r="C372" s="160">
        <f>D355</f>
        <v>2</v>
      </c>
      <c r="D372" s="163">
        <f>C373</f>
        <v>18</v>
      </c>
      <c r="E372" s="68">
        <f>D353</f>
        <v>10.395833333333336</v>
      </c>
      <c r="F372" s="146">
        <f>E372/C372</f>
        <v>5.1979166666666679</v>
      </c>
      <c r="G372" s="18">
        <f>F372/F373</f>
        <v>1.1843354430379749</v>
      </c>
      <c r="H372" s="262">
        <f>FDIST(G372,C372,D372)</f>
        <v>0.3286913894095011</v>
      </c>
    </row>
    <row r="373" spans="1:8" ht="13" thickBot="1" x14ac:dyDescent="0.3">
      <c r="A373" s="64" t="s">
        <v>240</v>
      </c>
      <c r="B373" s="46" t="s">
        <v>100</v>
      </c>
      <c r="C373" s="161">
        <f xml:space="preserve"> H317- (D316*D317)</f>
        <v>18</v>
      </c>
      <c r="D373" s="42"/>
      <c r="E373" s="69">
        <f>D322</f>
        <v>79</v>
      </c>
      <c r="F373" s="69">
        <f>D326</f>
        <v>4.3888888888888893</v>
      </c>
      <c r="G373" s="50"/>
      <c r="H373" s="48"/>
    </row>
    <row r="374" spans="1:8" ht="13" thickBot="1" x14ac:dyDescent="0.3">
      <c r="B374" s="74" t="s">
        <v>101</v>
      </c>
      <c r="C374" s="74">
        <f>H317-1</f>
        <v>23</v>
      </c>
      <c r="D374" s="50"/>
      <c r="E374" s="109"/>
      <c r="F374" s="50"/>
      <c r="G374" s="50"/>
    </row>
    <row r="379" spans="1:8" x14ac:dyDescent="0.25">
      <c r="A379" s="48"/>
    </row>
    <row r="396" spans="3:7" ht="13" thickBot="1" x14ac:dyDescent="0.3"/>
    <row r="397" spans="3:7" ht="13.5" thickBot="1" x14ac:dyDescent="0.35">
      <c r="C397" s="64"/>
      <c r="D397" s="31" t="s">
        <v>93</v>
      </c>
      <c r="E397" s="57" t="s">
        <v>94</v>
      </c>
      <c r="F397" s="31" t="s">
        <v>115</v>
      </c>
    </row>
    <row r="398" spans="3:7" ht="13.5" thickBot="1" x14ac:dyDescent="0.35">
      <c r="C398" s="31" t="s">
        <v>154</v>
      </c>
      <c r="D398" s="135">
        <f>D288</f>
        <v>5</v>
      </c>
      <c r="E398" s="135">
        <f>E288</f>
        <v>9</v>
      </c>
      <c r="F398" s="135">
        <f>F288</f>
        <v>10.75</v>
      </c>
      <c r="G398" s="116" t="s">
        <v>233</v>
      </c>
    </row>
    <row r="399" spans="3:7" ht="13.5" thickBot="1" x14ac:dyDescent="0.35">
      <c r="C399" s="31" t="s">
        <v>155</v>
      </c>
      <c r="D399" s="123">
        <f>D293</f>
        <v>4.75</v>
      </c>
      <c r="E399" s="123">
        <f>E293</f>
        <v>12.25</v>
      </c>
      <c r="F399" s="123">
        <f>F293</f>
        <v>12</v>
      </c>
      <c r="G399" s="116" t="s">
        <v>234</v>
      </c>
    </row>
    <row r="435" spans="1:8" x14ac:dyDescent="0.25">
      <c r="A435" s="110"/>
      <c r="B435" s="110"/>
      <c r="C435" s="110"/>
      <c r="D435" s="110"/>
      <c r="E435" s="110"/>
      <c r="F435" s="110"/>
      <c r="G435" s="110"/>
      <c r="H435" s="110"/>
    </row>
    <row r="436" spans="1:8" x14ac:dyDescent="0.25">
      <c r="A436" s="110"/>
      <c r="B436" s="110"/>
      <c r="C436" s="110"/>
      <c r="D436" s="110"/>
      <c r="E436" s="110"/>
      <c r="F436" s="110"/>
      <c r="G436" s="110"/>
      <c r="H436" s="110"/>
    </row>
    <row r="437" spans="1:8" x14ac:dyDescent="0.25">
      <c r="A437" s="110"/>
      <c r="B437" s="110"/>
      <c r="C437" s="110"/>
      <c r="D437" s="110"/>
      <c r="E437" s="110"/>
      <c r="F437" s="110"/>
      <c r="G437" s="110"/>
      <c r="H437" s="110"/>
    </row>
    <row r="438" spans="1:8" x14ac:dyDescent="0.25">
      <c r="A438" s="110"/>
      <c r="B438" s="110"/>
      <c r="C438" s="110"/>
      <c r="D438" s="110"/>
      <c r="E438" s="110"/>
      <c r="F438" s="110"/>
      <c r="G438" s="110"/>
      <c r="H438" s="110"/>
    </row>
    <row r="439" spans="1:8" x14ac:dyDescent="0.25">
      <c r="A439" s="110"/>
      <c r="B439" s="110"/>
      <c r="C439" s="110"/>
      <c r="D439" s="110"/>
      <c r="E439" s="110"/>
      <c r="F439" s="110"/>
      <c r="G439" s="110"/>
      <c r="H439" s="110"/>
    </row>
    <row r="440" spans="1:8" x14ac:dyDescent="0.25">
      <c r="A440" s="110"/>
      <c r="B440" s="110"/>
      <c r="C440" s="110"/>
      <c r="D440" s="110"/>
      <c r="E440" s="110"/>
      <c r="F440" s="110"/>
      <c r="G440" s="110"/>
      <c r="H440" s="110"/>
    </row>
  </sheetData>
  <sheetProtection sheet="1" objects="1" scenarios="1" formatCells="0" selectLockedCells="1"/>
  <phoneticPr fontId="9" type="noConversion"/>
  <pageMargins left="0.75" right="0.75" top="1" bottom="1" header="0.5" footer="0.5"/>
  <pageSetup orientation="portrait" horizont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17"/>
  <sheetViews>
    <sheetView workbookViewId="0"/>
  </sheetViews>
  <sheetFormatPr defaultRowHeight="12.5" x14ac:dyDescent="0.25"/>
  <cols>
    <col min="1" max="1" width="7.81640625" customWidth="1"/>
    <col min="2" max="2" width="11" customWidth="1"/>
  </cols>
  <sheetData>
    <row r="1" spans="1:2" ht="15.5" x14ac:dyDescent="0.35">
      <c r="A1" s="1" t="s">
        <v>34</v>
      </c>
    </row>
    <row r="2" spans="1:2" ht="13" x14ac:dyDescent="0.3">
      <c r="B2" s="3" t="s">
        <v>0</v>
      </c>
    </row>
    <row r="3" spans="1:2" ht="15.5" x14ac:dyDescent="0.35">
      <c r="B3" s="1" t="s">
        <v>45</v>
      </c>
    </row>
    <row r="43" spans="3:3" x14ac:dyDescent="0.25">
      <c r="C43" t="s">
        <v>1</v>
      </c>
    </row>
    <row r="76" spans="9:9" ht="13" x14ac:dyDescent="0.3">
      <c r="I76" s="4" t="s">
        <v>1</v>
      </c>
    </row>
    <row r="87" spans="10:11" x14ac:dyDescent="0.25">
      <c r="K87" s="72"/>
    </row>
    <row r="95" spans="10:11" x14ac:dyDescent="0.25">
      <c r="J95" t="s">
        <v>1</v>
      </c>
    </row>
    <row r="105" spans="2:10" ht="13" thickBot="1" x14ac:dyDescent="0.3"/>
    <row r="106" spans="2:10" ht="13.5" thickBot="1" x14ac:dyDescent="0.35">
      <c r="B106" s="31" t="s">
        <v>37</v>
      </c>
      <c r="C106" s="31" t="s">
        <v>40</v>
      </c>
    </row>
    <row r="107" spans="2:10" x14ac:dyDescent="0.25">
      <c r="B107" s="46">
        <v>600</v>
      </c>
      <c r="C107" s="15">
        <v>3.4000000000000002E-2</v>
      </c>
      <c r="J107" t="s">
        <v>1</v>
      </c>
    </row>
    <row r="108" spans="2:10" ht="13" thickBot="1" x14ac:dyDescent="0.3">
      <c r="B108" s="46">
        <v>700</v>
      </c>
      <c r="C108" s="15">
        <v>1.2999999999999999E-2</v>
      </c>
    </row>
    <row r="109" spans="2:10" ht="13" thickBot="1" x14ac:dyDescent="0.3">
      <c r="B109" s="75">
        <v>800</v>
      </c>
      <c r="C109" s="82">
        <v>0.01</v>
      </c>
    </row>
    <row r="110" spans="2:10" x14ac:dyDescent="0.25">
      <c r="B110" s="46">
        <v>900</v>
      </c>
      <c r="C110" s="15">
        <v>1.2E-2</v>
      </c>
    </row>
    <row r="111" spans="2:10" x14ac:dyDescent="0.25">
      <c r="B111" s="46">
        <v>1000</v>
      </c>
      <c r="C111" s="15">
        <v>2.4E-2</v>
      </c>
    </row>
    <row r="112" spans="2:10" x14ac:dyDescent="0.25">
      <c r="B112" s="46">
        <v>1100</v>
      </c>
      <c r="C112" s="15">
        <v>4.3999999999999997E-2</v>
      </c>
    </row>
    <row r="113" spans="2:3" ht="13" thickBot="1" x14ac:dyDescent="0.3">
      <c r="B113" s="47">
        <v>1200</v>
      </c>
      <c r="C113" s="18">
        <v>5.3999999999999999E-2</v>
      </c>
    </row>
    <row r="114" spans="2:3" x14ac:dyDescent="0.25">
      <c r="B114" s="64"/>
      <c r="C114" s="64"/>
    </row>
    <row r="115" spans="2:3" x14ac:dyDescent="0.25">
      <c r="B115" s="64"/>
      <c r="C115" s="64"/>
    </row>
    <row r="116" spans="2:3" x14ac:dyDescent="0.25">
      <c r="B116" s="64"/>
      <c r="C116" s="64"/>
    </row>
    <row r="129" spans="2:10" ht="13" thickBot="1" x14ac:dyDescent="0.3"/>
    <row r="130" spans="2:10" ht="13.5" thickBot="1" x14ac:dyDescent="0.35">
      <c r="B130" s="8" t="s">
        <v>39</v>
      </c>
      <c r="C130" s="31" t="s">
        <v>40</v>
      </c>
      <c r="J130" s="78"/>
    </row>
    <row r="131" spans="2:10" x14ac:dyDescent="0.25">
      <c r="B131" s="42">
        <v>100</v>
      </c>
      <c r="C131" s="15">
        <v>2.1000000000000001E-2</v>
      </c>
      <c r="J131" s="78"/>
    </row>
    <row r="132" spans="2:10" ht="13" thickBot="1" x14ac:dyDescent="0.3">
      <c r="B132" s="46">
        <v>200</v>
      </c>
      <c r="C132" s="15">
        <v>1.2E-2</v>
      </c>
      <c r="J132" s="78"/>
    </row>
    <row r="133" spans="2:10" ht="13" thickBot="1" x14ac:dyDescent="0.3">
      <c r="B133" s="75">
        <v>300</v>
      </c>
      <c r="C133" s="82">
        <v>0.01</v>
      </c>
      <c r="J133" s="78"/>
    </row>
    <row r="134" spans="2:10" x14ac:dyDescent="0.25">
      <c r="B134" s="46">
        <v>400</v>
      </c>
      <c r="C134" s="15">
        <v>1.2999999999999999E-2</v>
      </c>
      <c r="J134" s="78"/>
    </row>
    <row r="135" spans="2:10" x14ac:dyDescent="0.25">
      <c r="B135" s="46">
        <v>500</v>
      </c>
      <c r="C135" s="15">
        <v>1.4999999999999999E-2</v>
      </c>
      <c r="J135" s="78"/>
    </row>
    <row r="136" spans="2:10" x14ac:dyDescent="0.25">
      <c r="B136" s="46">
        <v>600</v>
      </c>
      <c r="C136" s="15">
        <v>2.5000000000000001E-2</v>
      </c>
      <c r="J136" s="78"/>
    </row>
    <row r="137" spans="2:10" ht="13" thickBot="1" x14ac:dyDescent="0.3">
      <c r="B137" s="47">
        <v>700</v>
      </c>
      <c r="C137" s="18">
        <v>0.04</v>
      </c>
    </row>
    <row r="156" spans="2:3" ht="13" thickBot="1" x14ac:dyDescent="0.3"/>
    <row r="157" spans="2:3" ht="13.5" thickBot="1" x14ac:dyDescent="0.35">
      <c r="B157" s="8" t="s">
        <v>38</v>
      </c>
      <c r="C157" s="31" t="s">
        <v>40</v>
      </c>
    </row>
    <row r="158" spans="2:3" x14ac:dyDescent="0.25">
      <c r="B158" s="67">
        <v>2</v>
      </c>
      <c r="C158" s="15">
        <v>3.1E-2</v>
      </c>
    </row>
    <row r="159" spans="2:3" ht="13" thickBot="1" x14ac:dyDescent="0.3">
      <c r="B159" s="68">
        <v>3</v>
      </c>
      <c r="C159" s="15">
        <v>1.4E-2</v>
      </c>
    </row>
    <row r="160" spans="2:3" ht="13" thickBot="1" x14ac:dyDescent="0.3">
      <c r="B160" s="83">
        <v>4</v>
      </c>
      <c r="C160" s="82">
        <v>0.01</v>
      </c>
    </row>
    <row r="161" spans="2:3" x14ac:dyDescent="0.25">
      <c r="B161" s="68">
        <v>5</v>
      </c>
      <c r="C161" s="15">
        <v>1.2999999999999999E-2</v>
      </c>
    </row>
    <row r="162" spans="2:3" x14ac:dyDescent="0.25">
      <c r="B162" s="68">
        <v>6</v>
      </c>
      <c r="C162" s="15">
        <v>2.4E-2</v>
      </c>
    </row>
    <row r="163" spans="2:3" x14ac:dyDescent="0.25">
      <c r="B163" s="68">
        <v>7</v>
      </c>
      <c r="C163" s="15">
        <v>3.5999999999999997E-2</v>
      </c>
    </row>
    <row r="164" spans="2:3" ht="13" thickBot="1" x14ac:dyDescent="0.3">
      <c r="B164" s="69">
        <v>8</v>
      </c>
      <c r="C164" s="18">
        <v>6.4000000000000001E-2</v>
      </c>
    </row>
    <row r="165" spans="2:3" x14ac:dyDescent="0.25">
      <c r="B165" s="70"/>
      <c r="C165" s="71"/>
    </row>
    <row r="166" spans="2:3" x14ac:dyDescent="0.25">
      <c r="B166" s="70"/>
    </row>
    <row r="167" spans="2:3" x14ac:dyDescent="0.25">
      <c r="B167" s="70"/>
    </row>
    <row r="197" spans="8:20" ht="13" x14ac:dyDescent="0.3">
      <c r="K197" s="77"/>
      <c r="L197" s="71"/>
      <c r="M197" s="71"/>
      <c r="N197" s="71"/>
      <c r="O197" s="71"/>
      <c r="P197" s="71"/>
      <c r="Q197" s="71"/>
      <c r="R197" s="71"/>
      <c r="S197" s="71"/>
      <c r="T197" s="71"/>
    </row>
    <row r="198" spans="8:20" ht="13" x14ac:dyDescent="0.3">
      <c r="K198" s="77"/>
      <c r="L198" s="71"/>
      <c r="M198" s="71"/>
      <c r="N198" s="71"/>
      <c r="O198" s="71"/>
      <c r="P198" s="71"/>
      <c r="Q198" s="71"/>
      <c r="R198" s="71"/>
      <c r="S198" s="71"/>
      <c r="T198" s="71"/>
    </row>
    <row r="199" spans="8:20" ht="13" x14ac:dyDescent="0.3">
      <c r="K199" s="77"/>
      <c r="L199" s="71"/>
      <c r="M199" s="71"/>
      <c r="N199" s="71"/>
      <c r="O199" s="71"/>
      <c r="P199" s="71"/>
      <c r="Q199" s="71"/>
      <c r="R199" s="71"/>
      <c r="S199" s="71"/>
      <c r="T199" s="110"/>
    </row>
    <row r="200" spans="8:20" x14ac:dyDescent="0.25">
      <c r="K200" s="71"/>
      <c r="L200" s="111"/>
      <c r="M200" s="111"/>
      <c r="N200" s="111"/>
      <c r="O200" s="78"/>
      <c r="P200" s="78"/>
      <c r="Q200" s="78"/>
      <c r="R200" s="78"/>
      <c r="S200" s="78"/>
      <c r="T200" s="78"/>
    </row>
    <row r="201" spans="8:20" x14ac:dyDescent="0.25">
      <c r="K201" s="71"/>
      <c r="L201" s="111"/>
      <c r="M201" s="111"/>
      <c r="N201" s="111"/>
      <c r="O201" s="78"/>
      <c r="P201" s="78"/>
      <c r="Q201" s="78"/>
      <c r="R201" s="78"/>
      <c r="S201" s="78"/>
      <c r="T201" s="78"/>
    </row>
    <row r="202" spans="8:20" x14ac:dyDescent="0.25">
      <c r="K202" s="71"/>
      <c r="L202" s="111"/>
      <c r="M202" s="111"/>
      <c r="N202" s="111"/>
      <c r="O202" s="78"/>
      <c r="P202" s="78"/>
      <c r="Q202" s="78"/>
      <c r="R202" s="78"/>
      <c r="S202" s="78"/>
      <c r="T202" s="78"/>
    </row>
    <row r="203" spans="8:20" x14ac:dyDescent="0.25">
      <c r="K203" s="71"/>
      <c r="L203" s="111"/>
      <c r="M203" s="111"/>
      <c r="N203" s="111"/>
      <c r="O203" s="78"/>
      <c r="P203" s="78"/>
      <c r="Q203" s="78"/>
      <c r="R203" s="78"/>
      <c r="S203" s="78"/>
      <c r="T203" s="78"/>
    </row>
    <row r="204" spans="8:20" x14ac:dyDescent="0.25">
      <c r="K204" s="71"/>
      <c r="L204" s="111"/>
      <c r="M204" s="111"/>
      <c r="N204" s="111"/>
      <c r="O204" s="78"/>
      <c r="P204" s="78"/>
      <c r="Q204" s="78"/>
      <c r="R204" s="78"/>
      <c r="S204" s="78"/>
      <c r="T204" s="78"/>
    </row>
    <row r="205" spans="8:20" x14ac:dyDescent="0.25">
      <c r="K205" s="71"/>
      <c r="L205" s="111"/>
      <c r="M205" s="111"/>
      <c r="N205" s="111"/>
      <c r="O205" s="78"/>
      <c r="P205" s="78"/>
      <c r="Q205" s="78"/>
      <c r="R205" s="78"/>
      <c r="S205" s="78"/>
      <c r="T205" s="78"/>
    </row>
    <row r="206" spans="8:20" x14ac:dyDescent="0.25">
      <c r="H206" t="s">
        <v>1</v>
      </c>
      <c r="K206" s="71"/>
      <c r="L206" s="111"/>
      <c r="M206" s="111"/>
      <c r="N206" s="111"/>
      <c r="O206" s="112"/>
      <c r="P206" s="78"/>
      <c r="Q206" s="78"/>
      <c r="R206" s="78"/>
      <c r="S206" s="78"/>
      <c r="T206" s="78"/>
    </row>
    <row r="209" spans="1:12" x14ac:dyDescent="0.25">
      <c r="L209" t="s">
        <v>1</v>
      </c>
    </row>
    <row r="214" spans="1:12" x14ac:dyDescent="0.25">
      <c r="K214" t="s">
        <v>1</v>
      </c>
    </row>
    <row r="215" spans="1:12" x14ac:dyDescent="0.25">
      <c r="K215" t="s">
        <v>1</v>
      </c>
      <c r="L215" t="s">
        <v>1</v>
      </c>
    </row>
    <row r="221" spans="1:12" ht="13" thickBot="1" x14ac:dyDescent="0.3"/>
    <row r="222" spans="1:12" ht="13.5" thickBot="1" x14ac:dyDescent="0.35">
      <c r="A222" s="31" t="s">
        <v>46</v>
      </c>
      <c r="B222" s="56" t="s">
        <v>41</v>
      </c>
      <c r="C222" s="74">
        <v>2</v>
      </c>
      <c r="D222" s="74">
        <v>2</v>
      </c>
      <c r="E222" s="74">
        <v>2</v>
      </c>
      <c r="F222" s="74">
        <v>2</v>
      </c>
      <c r="G222" s="74">
        <v>2</v>
      </c>
      <c r="H222" s="74">
        <v>2</v>
      </c>
      <c r="I222" s="74">
        <v>2</v>
      </c>
    </row>
    <row r="223" spans="1:12" ht="13.5" thickBot="1" x14ac:dyDescent="0.35">
      <c r="A223" s="4">
        <v>1</v>
      </c>
      <c r="B223" s="56" t="s">
        <v>42</v>
      </c>
      <c r="C223" s="74">
        <v>100</v>
      </c>
      <c r="D223" s="59">
        <v>200</v>
      </c>
      <c r="E223" s="74">
        <v>300</v>
      </c>
      <c r="F223" s="59">
        <v>400</v>
      </c>
      <c r="G223" s="76">
        <v>500</v>
      </c>
      <c r="H223" s="59">
        <v>600</v>
      </c>
      <c r="I223" s="74">
        <v>700</v>
      </c>
    </row>
    <row r="224" spans="1:12" ht="13.5" thickBot="1" x14ac:dyDescent="0.35">
      <c r="A224" s="4"/>
      <c r="B224" s="41"/>
      <c r="C224" s="41"/>
      <c r="D224" s="41"/>
      <c r="E224" s="41"/>
      <c r="F224" s="41"/>
      <c r="G224" s="77"/>
      <c r="H224" s="41"/>
      <c r="I224" s="41"/>
    </row>
    <row r="225" spans="1:9" ht="13.5" thickBot="1" x14ac:dyDescent="0.35">
      <c r="B225" s="56" t="s">
        <v>41</v>
      </c>
      <c r="C225" s="74">
        <v>3</v>
      </c>
      <c r="D225" s="74">
        <v>3</v>
      </c>
      <c r="E225" s="74">
        <v>3</v>
      </c>
      <c r="F225" s="74">
        <v>3</v>
      </c>
      <c r="G225" s="74">
        <v>3</v>
      </c>
      <c r="H225" s="74">
        <v>3</v>
      </c>
      <c r="I225" s="74">
        <v>3</v>
      </c>
    </row>
    <row r="226" spans="1:9" ht="13.5" thickBot="1" x14ac:dyDescent="0.35">
      <c r="A226" s="4">
        <v>2</v>
      </c>
      <c r="B226" s="56" t="s">
        <v>42</v>
      </c>
      <c r="C226" s="74">
        <v>100</v>
      </c>
      <c r="D226" s="59">
        <v>200</v>
      </c>
      <c r="E226" s="74">
        <v>300</v>
      </c>
      <c r="F226" s="59">
        <v>400</v>
      </c>
      <c r="G226" s="76">
        <v>500</v>
      </c>
      <c r="H226" s="59">
        <v>600</v>
      </c>
      <c r="I226" s="74">
        <v>700</v>
      </c>
    </row>
    <row r="227" spans="1:9" ht="13" x14ac:dyDescent="0.3">
      <c r="A227" s="4"/>
    </row>
    <row r="228" spans="1:9" ht="13" x14ac:dyDescent="0.3">
      <c r="A228" s="4"/>
    </row>
    <row r="229" spans="1:9" ht="13" thickBot="1" x14ac:dyDescent="0.3"/>
    <row r="230" spans="1:9" ht="13.5" thickBot="1" x14ac:dyDescent="0.35">
      <c r="A230" s="4">
        <v>3</v>
      </c>
      <c r="B230" s="56" t="s">
        <v>41</v>
      </c>
      <c r="C230" s="74">
        <v>4</v>
      </c>
      <c r="D230" s="74">
        <v>4</v>
      </c>
      <c r="E230" s="74">
        <v>4</v>
      </c>
      <c r="F230" s="74">
        <v>4</v>
      </c>
      <c r="G230" s="74">
        <v>4</v>
      </c>
      <c r="H230" s="74">
        <v>4</v>
      </c>
      <c r="I230" s="74">
        <v>4</v>
      </c>
    </row>
    <row r="231" spans="1:9" ht="13.5" thickBot="1" x14ac:dyDescent="0.35">
      <c r="A231" s="4"/>
      <c r="B231" s="56" t="s">
        <v>42</v>
      </c>
      <c r="C231" s="74">
        <v>100</v>
      </c>
      <c r="D231" s="59">
        <v>200</v>
      </c>
      <c r="E231" s="75">
        <v>300</v>
      </c>
      <c r="F231" s="59">
        <v>400</v>
      </c>
      <c r="G231" s="76">
        <v>500</v>
      </c>
      <c r="H231" s="59">
        <v>600</v>
      </c>
      <c r="I231" s="74">
        <v>700</v>
      </c>
    </row>
    <row r="232" spans="1:9" ht="13.5" thickBot="1" x14ac:dyDescent="0.35">
      <c r="B232" s="79" t="s">
        <v>70</v>
      </c>
      <c r="C232" s="74" t="s">
        <v>21</v>
      </c>
      <c r="D232" s="59" t="s">
        <v>22</v>
      </c>
      <c r="E232" s="75" t="s">
        <v>23</v>
      </c>
      <c r="F232" s="59" t="s">
        <v>20</v>
      </c>
      <c r="G232" s="76" t="s">
        <v>48</v>
      </c>
      <c r="H232" s="59" t="s">
        <v>49</v>
      </c>
      <c r="I232" s="74" t="s">
        <v>50</v>
      </c>
    </row>
    <row r="233" spans="1:9" ht="13.5" thickBot="1" x14ac:dyDescent="0.35">
      <c r="A233" s="213">
        <v>1</v>
      </c>
      <c r="B233" s="105">
        <v>600</v>
      </c>
      <c r="C233" s="214">
        <f t="shared" ref="C233:D239" si="0">D233^0.8</f>
        <v>0.11485410102823206</v>
      </c>
      <c r="D233" s="15">
        <f t="shared" si="0"/>
        <v>6.6862580477892203E-2</v>
      </c>
      <c r="E233" s="15">
        <v>3.4000000000000002E-2</v>
      </c>
      <c r="F233" s="15">
        <f t="shared" ref="F233:I239" si="1">E233^0.8</f>
        <v>6.6862580477892203E-2</v>
      </c>
      <c r="G233" s="15">
        <f t="shared" si="1"/>
        <v>0.11485410102823206</v>
      </c>
      <c r="H233" s="15">
        <f t="shared" si="1"/>
        <v>0.17705867321716712</v>
      </c>
      <c r="I233" s="101">
        <f t="shared" si="1"/>
        <v>0.25031897074465226</v>
      </c>
    </row>
    <row r="234" spans="1:9" ht="13.5" thickBot="1" x14ac:dyDescent="0.35">
      <c r="A234" s="213">
        <v>2</v>
      </c>
      <c r="B234" s="106">
        <v>700</v>
      </c>
      <c r="C234" s="15">
        <f t="shared" si="0"/>
        <v>6.2076003004452027E-2</v>
      </c>
      <c r="D234" s="15">
        <f t="shared" si="0"/>
        <v>3.0985226976850227E-2</v>
      </c>
      <c r="E234" s="15">
        <v>1.2999999999999999E-2</v>
      </c>
      <c r="F234" s="15">
        <f t="shared" si="1"/>
        <v>3.0985226976850227E-2</v>
      </c>
      <c r="G234" s="15">
        <f t="shared" si="1"/>
        <v>6.2076003004452027E-2</v>
      </c>
      <c r="H234" s="15">
        <f t="shared" si="1"/>
        <v>0.10822784135864998</v>
      </c>
      <c r="I234" s="101">
        <f t="shared" si="1"/>
        <v>0.16883838802687412</v>
      </c>
    </row>
    <row r="235" spans="1:9" ht="13.5" thickBot="1" x14ac:dyDescent="0.35">
      <c r="A235" s="213">
        <v>3</v>
      </c>
      <c r="B235" s="75">
        <v>800</v>
      </c>
      <c r="C235" s="15">
        <f t="shared" si="0"/>
        <v>5.2480746024977251E-2</v>
      </c>
      <c r="D235" s="15">
        <f t="shared" si="0"/>
        <v>2.5118864315095805E-2</v>
      </c>
      <c r="E235" s="82">
        <v>0.01</v>
      </c>
      <c r="F235" s="15">
        <f t="shared" si="1"/>
        <v>2.5118864315095805E-2</v>
      </c>
      <c r="G235" s="15">
        <f t="shared" si="1"/>
        <v>5.2480746024977251E-2</v>
      </c>
      <c r="H235" s="15">
        <f t="shared" si="1"/>
        <v>9.4623716136579286E-2</v>
      </c>
      <c r="I235" s="101">
        <f t="shared" si="1"/>
        <v>0.15163519007872883</v>
      </c>
    </row>
    <row r="236" spans="1:9" ht="13" x14ac:dyDescent="0.3">
      <c r="A236" s="213">
        <v>4</v>
      </c>
      <c r="B236" s="106">
        <v>900</v>
      </c>
      <c r="C236" s="15">
        <f t="shared" si="0"/>
        <v>5.8976092876095794E-2</v>
      </c>
      <c r="D236" s="15">
        <f t="shared" si="0"/>
        <v>2.9063304818009339E-2</v>
      </c>
      <c r="E236" s="15">
        <v>1.2E-2</v>
      </c>
      <c r="F236" s="15">
        <f t="shared" si="1"/>
        <v>2.9063304818009339E-2</v>
      </c>
      <c r="G236" s="15">
        <f t="shared" si="1"/>
        <v>5.8976092876095794E-2</v>
      </c>
      <c r="H236" s="15">
        <f t="shared" si="1"/>
        <v>0.10388211855449793</v>
      </c>
      <c r="I236" s="101">
        <f t="shared" si="1"/>
        <v>0.16339269586271668</v>
      </c>
    </row>
    <row r="237" spans="1:9" ht="13" x14ac:dyDescent="0.3">
      <c r="A237" s="213">
        <v>5</v>
      </c>
      <c r="B237" s="106">
        <v>1000</v>
      </c>
      <c r="C237" s="15">
        <f t="shared" si="0"/>
        <v>9.1904165231643534E-2</v>
      </c>
      <c r="D237" s="15">
        <f t="shared" si="0"/>
        <v>5.0602152761129983E-2</v>
      </c>
      <c r="E237" s="15">
        <v>2.4E-2</v>
      </c>
      <c r="F237" s="15">
        <f t="shared" si="1"/>
        <v>5.0602152761129983E-2</v>
      </c>
      <c r="G237" s="15">
        <f t="shared" si="1"/>
        <v>9.1904165231643534E-2</v>
      </c>
      <c r="H237" s="15">
        <f t="shared" si="1"/>
        <v>0.14813857263298458</v>
      </c>
      <c r="I237" s="101">
        <f t="shared" si="1"/>
        <v>0.21703737323957067</v>
      </c>
    </row>
    <row r="238" spans="1:9" ht="13.5" thickBot="1" x14ac:dyDescent="0.35">
      <c r="A238" s="213">
        <v>6</v>
      </c>
      <c r="B238" s="106">
        <v>1100</v>
      </c>
      <c r="C238" s="15">
        <f t="shared" si="0"/>
        <v>0.11485410102823206</v>
      </c>
      <c r="D238" s="15">
        <f t="shared" si="0"/>
        <v>6.6862580477892203E-2</v>
      </c>
      <c r="E238" s="15">
        <v>3.4000000000000002E-2</v>
      </c>
      <c r="F238" s="15">
        <f t="shared" si="1"/>
        <v>6.6862580477892203E-2</v>
      </c>
      <c r="G238" s="15">
        <f t="shared" si="1"/>
        <v>0.11485410102823206</v>
      </c>
      <c r="H238" s="15">
        <f t="shared" si="1"/>
        <v>0.17705867321716712</v>
      </c>
      <c r="I238" s="101">
        <f t="shared" si="1"/>
        <v>0.25031897074465226</v>
      </c>
    </row>
    <row r="239" spans="1:9" ht="13.5" thickBot="1" x14ac:dyDescent="0.35">
      <c r="A239" s="213">
        <v>7</v>
      </c>
      <c r="B239" s="107">
        <v>1200</v>
      </c>
      <c r="C239" s="18">
        <f t="shared" si="0"/>
        <v>0.13545957632980293</v>
      </c>
      <c r="D239" s="18">
        <f t="shared" si="0"/>
        <v>8.2179243904397237E-2</v>
      </c>
      <c r="E239" s="100">
        <v>4.3999999999999997E-2</v>
      </c>
      <c r="F239" s="18">
        <f t="shared" si="1"/>
        <v>8.2179243904397237E-2</v>
      </c>
      <c r="G239" s="18">
        <f t="shared" si="1"/>
        <v>0.13545957632980293</v>
      </c>
      <c r="H239" s="18">
        <f t="shared" si="1"/>
        <v>0.20204484318102761</v>
      </c>
      <c r="I239" s="214">
        <f t="shared" si="1"/>
        <v>0.27820069863747948</v>
      </c>
    </row>
    <row r="240" spans="1:9" ht="13.5" thickBot="1" x14ac:dyDescent="0.35">
      <c r="A240" s="4"/>
    </row>
    <row r="241" spans="1:12" ht="13.5" thickBot="1" x14ac:dyDescent="0.35">
      <c r="A241" s="4">
        <v>4</v>
      </c>
      <c r="B241" s="56" t="s">
        <v>41</v>
      </c>
      <c r="C241" s="74">
        <v>5</v>
      </c>
      <c r="D241" s="74">
        <v>5</v>
      </c>
      <c r="E241" s="74">
        <v>5</v>
      </c>
      <c r="F241" s="74">
        <v>5</v>
      </c>
      <c r="G241" s="74">
        <v>5</v>
      </c>
      <c r="H241" s="74">
        <v>5</v>
      </c>
      <c r="I241" s="74">
        <v>5</v>
      </c>
    </row>
    <row r="242" spans="1:12" ht="13.5" thickBot="1" x14ac:dyDescent="0.35">
      <c r="A242" s="4"/>
      <c r="B242" s="56" t="s">
        <v>42</v>
      </c>
      <c r="C242" s="74">
        <v>100</v>
      </c>
      <c r="D242" s="59">
        <v>200</v>
      </c>
      <c r="E242" s="74">
        <v>300</v>
      </c>
      <c r="F242" s="59">
        <v>400</v>
      </c>
      <c r="G242" s="76">
        <v>500</v>
      </c>
      <c r="H242" s="59">
        <v>600</v>
      </c>
      <c r="I242" s="74">
        <v>700</v>
      </c>
    </row>
    <row r="243" spans="1:12" ht="13.5" thickBot="1" x14ac:dyDescent="0.35">
      <c r="A243" s="4"/>
      <c r="B243" s="41"/>
      <c r="C243" s="41"/>
      <c r="D243" s="41"/>
      <c r="E243" s="41"/>
      <c r="F243" s="41"/>
      <c r="G243" s="77"/>
      <c r="H243" s="41"/>
      <c r="I243" s="41"/>
    </row>
    <row r="244" spans="1:12" ht="13.5" thickBot="1" x14ac:dyDescent="0.35">
      <c r="A244" s="4">
        <v>5</v>
      </c>
      <c r="B244" s="56" t="s">
        <v>41</v>
      </c>
      <c r="C244" s="74">
        <v>6</v>
      </c>
      <c r="D244" s="74">
        <v>6</v>
      </c>
      <c r="E244" s="74">
        <v>6</v>
      </c>
      <c r="F244" s="74">
        <v>6</v>
      </c>
      <c r="G244" s="74">
        <v>6</v>
      </c>
      <c r="H244" s="74">
        <v>6</v>
      </c>
      <c r="I244" s="74">
        <v>6</v>
      </c>
    </row>
    <row r="245" spans="1:12" ht="13.5" thickBot="1" x14ac:dyDescent="0.35">
      <c r="A245" s="4"/>
      <c r="B245" s="56" t="s">
        <v>42</v>
      </c>
      <c r="C245" s="74">
        <v>100</v>
      </c>
      <c r="D245" s="59">
        <v>200</v>
      </c>
      <c r="E245" s="74">
        <v>300</v>
      </c>
      <c r="F245" s="59">
        <v>400</v>
      </c>
      <c r="G245" s="76">
        <v>500</v>
      </c>
      <c r="H245" s="59">
        <v>600</v>
      </c>
      <c r="I245" s="74">
        <v>700</v>
      </c>
    </row>
    <row r="246" spans="1:12" ht="13.5" thickBot="1" x14ac:dyDescent="0.35">
      <c r="A246" s="4"/>
    </row>
    <row r="247" spans="1:12" ht="13.5" thickBot="1" x14ac:dyDescent="0.35">
      <c r="A247" s="4">
        <v>6</v>
      </c>
      <c r="B247" s="56" t="s">
        <v>41</v>
      </c>
      <c r="C247" s="74">
        <v>7</v>
      </c>
      <c r="D247" s="74">
        <v>7</v>
      </c>
      <c r="E247" s="74">
        <v>7</v>
      </c>
      <c r="F247" s="74">
        <v>7</v>
      </c>
      <c r="G247" s="74">
        <v>7</v>
      </c>
      <c r="H247" s="74">
        <v>7</v>
      </c>
      <c r="I247" s="74">
        <v>7</v>
      </c>
    </row>
    <row r="248" spans="1:12" ht="13.5" thickBot="1" x14ac:dyDescent="0.35">
      <c r="A248" s="4"/>
      <c r="B248" s="56" t="s">
        <v>42</v>
      </c>
      <c r="C248" s="74">
        <v>100</v>
      </c>
      <c r="D248" s="59">
        <v>200</v>
      </c>
      <c r="E248" s="74">
        <v>300</v>
      </c>
      <c r="F248" s="59">
        <v>400</v>
      </c>
      <c r="G248" s="76">
        <v>500</v>
      </c>
      <c r="H248" s="59">
        <v>600</v>
      </c>
      <c r="I248" s="74">
        <v>700</v>
      </c>
    </row>
    <row r="249" spans="1:12" ht="13.5" thickBot="1" x14ac:dyDescent="0.35">
      <c r="A249" s="4"/>
    </row>
    <row r="250" spans="1:12" ht="13.5" thickBot="1" x14ac:dyDescent="0.35">
      <c r="A250" s="4">
        <v>7</v>
      </c>
      <c r="B250" s="56" t="s">
        <v>41</v>
      </c>
      <c r="C250" s="74">
        <v>8</v>
      </c>
      <c r="D250" s="74">
        <v>8</v>
      </c>
      <c r="E250" s="74">
        <v>8</v>
      </c>
      <c r="F250" s="74">
        <v>8</v>
      </c>
      <c r="G250" s="74">
        <v>8</v>
      </c>
      <c r="H250" s="74">
        <v>8</v>
      </c>
      <c r="I250" s="74">
        <v>8</v>
      </c>
    </row>
    <row r="251" spans="1:12" ht="13.5" thickBot="1" x14ac:dyDescent="0.35">
      <c r="B251" s="56" t="s">
        <v>42</v>
      </c>
      <c r="C251" s="74">
        <v>100</v>
      </c>
      <c r="D251" s="59">
        <v>200</v>
      </c>
      <c r="E251" s="74">
        <v>300</v>
      </c>
      <c r="F251" s="59">
        <v>400</v>
      </c>
      <c r="G251" s="76">
        <v>500</v>
      </c>
      <c r="H251" s="59">
        <v>600</v>
      </c>
      <c r="I251" s="74">
        <v>700</v>
      </c>
    </row>
    <row r="252" spans="1:12" x14ac:dyDescent="0.25">
      <c r="L252" s="72"/>
    </row>
    <row r="265" spans="10:18" x14ac:dyDescent="0.25">
      <c r="K265" s="24"/>
    </row>
    <row r="267" spans="10:18" x14ac:dyDescent="0.25">
      <c r="L267" s="64"/>
      <c r="M267" s="64"/>
      <c r="N267" s="64"/>
      <c r="O267" s="64"/>
      <c r="P267" s="64"/>
      <c r="Q267" s="64"/>
      <c r="R267" s="64"/>
    </row>
    <row r="268" spans="10:18" x14ac:dyDescent="0.25">
      <c r="K268" s="64"/>
      <c r="L268" s="73"/>
      <c r="M268" s="73"/>
      <c r="N268" s="73"/>
      <c r="O268" s="73"/>
      <c r="P268" s="73"/>
      <c r="Q268" s="73"/>
      <c r="R268" s="73"/>
    </row>
    <row r="269" spans="10:18" x14ac:dyDescent="0.25">
      <c r="K269" s="64"/>
      <c r="L269" s="73"/>
      <c r="M269" s="73"/>
      <c r="N269" s="73"/>
      <c r="O269" s="73"/>
      <c r="P269" s="73"/>
      <c r="Q269" s="73"/>
      <c r="R269" s="73"/>
    </row>
    <row r="270" spans="10:18" x14ac:dyDescent="0.25">
      <c r="K270" s="64"/>
      <c r="L270" s="73"/>
      <c r="M270" s="73"/>
      <c r="N270" s="73"/>
      <c r="O270" s="73"/>
      <c r="P270" s="73"/>
      <c r="Q270" s="73"/>
      <c r="R270" s="73"/>
    </row>
    <row r="271" spans="10:18" x14ac:dyDescent="0.25">
      <c r="K271" s="64"/>
      <c r="L271" s="73"/>
      <c r="M271" s="73"/>
      <c r="N271" s="73"/>
      <c r="O271" s="73"/>
      <c r="P271" s="73"/>
      <c r="Q271" s="73"/>
      <c r="R271" s="73"/>
    </row>
    <row r="272" spans="10:18" x14ac:dyDescent="0.25">
      <c r="J272" s="48"/>
      <c r="K272" s="50"/>
      <c r="L272" s="50"/>
      <c r="M272" s="71"/>
      <c r="N272" s="50"/>
      <c r="O272" s="71"/>
      <c r="P272" s="50"/>
      <c r="Q272" s="50"/>
    </row>
    <row r="273" spans="10:17" x14ac:dyDescent="0.25">
      <c r="J273" s="50"/>
      <c r="K273" s="103"/>
      <c r="L273" s="103"/>
      <c r="M273" s="78"/>
      <c r="N273" s="16"/>
      <c r="O273" s="16"/>
      <c r="P273" s="16"/>
      <c r="Q273" s="16"/>
    </row>
    <row r="274" spans="10:17" x14ac:dyDescent="0.25">
      <c r="J274" s="50"/>
      <c r="K274" s="103"/>
      <c r="L274" s="103"/>
      <c r="M274" s="78"/>
      <c r="N274" s="16"/>
      <c r="O274" s="16"/>
      <c r="P274" s="16"/>
      <c r="Q274" s="16"/>
    </row>
    <row r="275" spans="10:17" x14ac:dyDescent="0.25">
      <c r="J275" s="50"/>
      <c r="K275" s="103"/>
      <c r="L275" s="103"/>
      <c r="M275" s="78"/>
      <c r="N275" s="16"/>
      <c r="O275" s="16"/>
      <c r="P275" s="16"/>
      <c r="Q275" s="16"/>
    </row>
    <row r="276" spans="10:17" x14ac:dyDescent="0.25">
      <c r="J276" s="50"/>
      <c r="K276" s="103"/>
      <c r="L276" s="103"/>
      <c r="M276" s="16"/>
      <c r="N276" s="16"/>
      <c r="O276" s="16"/>
      <c r="P276" s="16"/>
      <c r="Q276" s="16"/>
    </row>
    <row r="277" spans="10:17" x14ac:dyDescent="0.25">
      <c r="J277" s="50"/>
      <c r="K277" s="103"/>
      <c r="L277" s="103"/>
      <c r="M277" s="16"/>
      <c r="N277" s="16"/>
      <c r="O277" s="16"/>
      <c r="P277" s="16"/>
      <c r="Q277" s="16"/>
    </row>
    <row r="278" spans="10:17" x14ac:dyDescent="0.25">
      <c r="J278" s="50"/>
      <c r="K278" s="103"/>
      <c r="L278" s="103"/>
      <c r="M278" s="16"/>
      <c r="N278" s="16"/>
      <c r="O278" s="16"/>
      <c r="P278" s="16"/>
      <c r="Q278" s="16"/>
    </row>
    <row r="279" spans="10:17" x14ac:dyDescent="0.25">
      <c r="J279" s="50"/>
      <c r="K279" s="103"/>
      <c r="L279" s="103"/>
      <c r="M279" s="104"/>
      <c r="N279" s="16"/>
      <c r="O279" s="16"/>
      <c r="P279" s="16"/>
      <c r="Q279" s="16"/>
    </row>
    <row r="294" spans="1:9" ht="13" thickBot="1" x14ac:dyDescent="0.3"/>
    <row r="295" spans="1:9" ht="13.5" thickBot="1" x14ac:dyDescent="0.35">
      <c r="B295" s="56" t="s">
        <v>41</v>
      </c>
      <c r="C295" s="74">
        <v>4</v>
      </c>
      <c r="D295" s="74">
        <v>4</v>
      </c>
      <c r="E295" s="74">
        <v>4</v>
      </c>
      <c r="F295" s="74">
        <v>4</v>
      </c>
      <c r="G295" s="74">
        <v>4</v>
      </c>
      <c r="H295" s="74">
        <v>4</v>
      </c>
      <c r="I295" s="74">
        <v>4</v>
      </c>
    </row>
    <row r="296" spans="1:9" ht="13.5" thickBot="1" x14ac:dyDescent="0.35">
      <c r="B296" s="56" t="s">
        <v>44</v>
      </c>
      <c r="C296" s="74">
        <v>600</v>
      </c>
      <c r="D296" s="59">
        <v>700</v>
      </c>
      <c r="E296" s="75">
        <v>800</v>
      </c>
      <c r="F296" s="59">
        <v>900</v>
      </c>
      <c r="G296" s="76">
        <v>1000</v>
      </c>
      <c r="H296" s="59">
        <v>1100</v>
      </c>
      <c r="I296" s="74">
        <v>1200</v>
      </c>
    </row>
    <row r="297" spans="1:9" ht="13.5" thickBot="1" x14ac:dyDescent="0.35">
      <c r="B297" s="79" t="s">
        <v>43</v>
      </c>
      <c r="C297" s="74" t="s">
        <v>21</v>
      </c>
      <c r="D297" s="59" t="s">
        <v>22</v>
      </c>
      <c r="E297" s="75" t="s">
        <v>23</v>
      </c>
      <c r="F297" s="59" t="s">
        <v>20</v>
      </c>
      <c r="G297" s="76" t="s">
        <v>48</v>
      </c>
      <c r="H297" s="59" t="s">
        <v>49</v>
      </c>
      <c r="I297" s="74" t="s">
        <v>50</v>
      </c>
    </row>
    <row r="298" spans="1:9" ht="13" x14ac:dyDescent="0.3">
      <c r="A298" s="213">
        <v>1</v>
      </c>
      <c r="B298" s="80">
        <v>100</v>
      </c>
      <c r="C298" s="15">
        <f>D298^0.85</f>
        <v>6.1348428234103497E-2</v>
      </c>
      <c r="D298" s="15">
        <f>E298^0.85</f>
        <v>3.7487493246144012E-2</v>
      </c>
      <c r="E298" s="15">
        <v>2.1000000000000001E-2</v>
      </c>
      <c r="F298" s="15">
        <f>E298^0.85</f>
        <v>3.7487493246144012E-2</v>
      </c>
      <c r="G298" s="15">
        <f>F298^0.85</f>
        <v>6.1348428234103497E-2</v>
      </c>
      <c r="H298" s="15">
        <f>G298^0.85</f>
        <v>9.3246582619854898E-2</v>
      </c>
      <c r="I298" s="15">
        <f>H298^0.85</f>
        <v>0.1331030433980735</v>
      </c>
    </row>
    <row r="299" spans="1:9" ht="13.5" thickBot="1" x14ac:dyDescent="0.35">
      <c r="A299" s="213">
        <v>2</v>
      </c>
      <c r="B299" s="80">
        <v>200</v>
      </c>
      <c r="C299" s="15">
        <f t="shared" ref="C299:D304" si="2">D299^0.85</f>
        <v>4.0945714155292398E-2</v>
      </c>
      <c r="D299" s="15">
        <f t="shared" si="2"/>
        <v>2.3297217763899977E-2</v>
      </c>
      <c r="E299" s="15">
        <v>1.2E-2</v>
      </c>
      <c r="F299" s="15">
        <f t="shared" ref="F299:I304" si="3">E299^0.85</f>
        <v>2.3297217763899977E-2</v>
      </c>
      <c r="G299" s="15">
        <f t="shared" si="3"/>
        <v>4.0945714155292398E-2</v>
      </c>
      <c r="H299" s="15">
        <f t="shared" si="3"/>
        <v>6.6126750642861887E-2</v>
      </c>
      <c r="I299" s="15">
        <f t="shared" si="3"/>
        <v>9.9384945824883816E-2</v>
      </c>
    </row>
    <row r="300" spans="1:9" ht="13.5" thickBot="1" x14ac:dyDescent="0.35">
      <c r="A300" s="213">
        <v>3</v>
      </c>
      <c r="B300" s="75">
        <v>300</v>
      </c>
      <c r="C300" s="15">
        <f t="shared" si="2"/>
        <v>3.5892193464500538E-2</v>
      </c>
      <c r="D300" s="15">
        <f t="shared" si="2"/>
        <v>1.9952623149688809E-2</v>
      </c>
      <c r="E300" s="82">
        <v>0.01</v>
      </c>
      <c r="F300" s="15">
        <f t="shared" si="3"/>
        <v>1.9952623149688809E-2</v>
      </c>
      <c r="G300" s="15">
        <f t="shared" si="3"/>
        <v>3.5892193464500538E-2</v>
      </c>
      <c r="H300" s="15">
        <f t="shared" si="3"/>
        <v>5.9122120191904493E-2</v>
      </c>
      <c r="I300" s="15">
        <f t="shared" si="3"/>
        <v>9.0362346497400631E-2</v>
      </c>
    </row>
    <row r="301" spans="1:9" ht="13" x14ac:dyDescent="0.3">
      <c r="A301" s="213">
        <v>4</v>
      </c>
      <c r="B301" s="80">
        <v>400</v>
      </c>
      <c r="C301" s="15">
        <f t="shared" si="2"/>
        <v>4.338344864252712E-2</v>
      </c>
      <c r="D301" s="15">
        <f t="shared" si="2"/>
        <v>2.493743892912342E-2</v>
      </c>
      <c r="E301" s="15">
        <v>1.2999999999999999E-2</v>
      </c>
      <c r="F301" s="15">
        <f t="shared" si="3"/>
        <v>2.493743892912342E-2</v>
      </c>
      <c r="G301" s="15">
        <f t="shared" si="3"/>
        <v>4.338344864252712E-2</v>
      </c>
      <c r="H301" s="15">
        <f t="shared" si="3"/>
        <v>6.9458509759491763E-2</v>
      </c>
      <c r="I301" s="15">
        <f t="shared" si="3"/>
        <v>0.10362550071264141</v>
      </c>
    </row>
    <row r="302" spans="1:9" ht="13" x14ac:dyDescent="0.3">
      <c r="A302" s="213">
        <v>5</v>
      </c>
      <c r="B302" s="80">
        <v>500</v>
      </c>
      <c r="C302" s="15">
        <f t="shared" si="2"/>
        <v>4.8108956240939083E-2</v>
      </c>
      <c r="D302" s="15">
        <f t="shared" si="2"/>
        <v>2.8162912781515184E-2</v>
      </c>
      <c r="E302" s="15">
        <v>1.4999999999999999E-2</v>
      </c>
      <c r="F302" s="15">
        <f t="shared" si="3"/>
        <v>2.8162912781515184E-2</v>
      </c>
      <c r="G302" s="15">
        <f t="shared" si="3"/>
        <v>4.8108956240939083E-2</v>
      </c>
      <c r="H302" s="15">
        <f t="shared" si="3"/>
        <v>7.5838903367774865E-2</v>
      </c>
      <c r="I302" s="15">
        <f t="shared" si="3"/>
        <v>0.11166272903611532</v>
      </c>
    </row>
    <row r="303" spans="1:9" ht="13" x14ac:dyDescent="0.3">
      <c r="A303" s="213">
        <v>6</v>
      </c>
      <c r="B303" s="80">
        <v>600</v>
      </c>
      <c r="C303" s="15">
        <f t="shared" si="2"/>
        <v>6.9584363057522344E-2</v>
      </c>
      <c r="D303" s="15">
        <f t="shared" si="2"/>
        <v>4.3475942667556236E-2</v>
      </c>
      <c r="E303" s="15">
        <v>2.5000000000000001E-2</v>
      </c>
      <c r="F303" s="15">
        <f t="shared" si="3"/>
        <v>4.3475942667556236E-2</v>
      </c>
      <c r="G303" s="15">
        <f t="shared" si="3"/>
        <v>6.9584363057522344E-2</v>
      </c>
      <c r="H303" s="15">
        <f t="shared" si="3"/>
        <v>0.10378507603349299</v>
      </c>
      <c r="I303" s="15">
        <f t="shared" si="3"/>
        <v>0.14578561445803126</v>
      </c>
    </row>
    <row r="304" spans="1:9" ht="13.5" thickBot="1" x14ac:dyDescent="0.35">
      <c r="A304" s="213">
        <v>7</v>
      </c>
      <c r="B304" s="81">
        <v>700</v>
      </c>
      <c r="C304" s="18">
        <f t="shared" si="2"/>
        <v>9.7721099270709447E-2</v>
      </c>
      <c r="D304" s="18">
        <f t="shared" si="2"/>
        <v>6.4826263867710524E-2</v>
      </c>
      <c r="E304" s="18">
        <v>0.04</v>
      </c>
      <c r="F304" s="18">
        <f t="shared" si="3"/>
        <v>6.4826263867710524E-2</v>
      </c>
      <c r="G304" s="18">
        <f t="shared" si="3"/>
        <v>9.7721099270709447E-2</v>
      </c>
      <c r="H304" s="18">
        <f t="shared" si="3"/>
        <v>0.13851285857781642</v>
      </c>
      <c r="I304" s="18">
        <f t="shared" si="3"/>
        <v>0.18632304726074692</v>
      </c>
    </row>
    <row r="310" spans="1:9" ht="13" thickBot="1" x14ac:dyDescent="0.3">
      <c r="E310" s="72"/>
    </row>
    <row r="311" spans="1:9" ht="13.5" thickBot="1" x14ac:dyDescent="0.35">
      <c r="A311" t="s">
        <v>1</v>
      </c>
      <c r="B311" s="56" t="s">
        <v>42</v>
      </c>
      <c r="C311" s="74">
        <v>300</v>
      </c>
      <c r="D311" s="74">
        <v>300</v>
      </c>
      <c r="E311" s="75">
        <v>300</v>
      </c>
      <c r="F311" s="74">
        <v>300</v>
      </c>
      <c r="G311" s="74">
        <v>300</v>
      </c>
      <c r="H311" s="74">
        <v>300</v>
      </c>
      <c r="I311" s="74">
        <v>300</v>
      </c>
    </row>
    <row r="312" spans="1:9" ht="13.5" thickBot="1" x14ac:dyDescent="0.35">
      <c r="B312" s="56" t="s">
        <v>44</v>
      </c>
      <c r="C312" s="74">
        <v>600</v>
      </c>
      <c r="D312" s="59">
        <v>700</v>
      </c>
      <c r="E312" s="75">
        <v>800</v>
      </c>
      <c r="F312" s="59">
        <v>900</v>
      </c>
      <c r="G312" s="76">
        <v>1000</v>
      </c>
      <c r="H312" s="59">
        <v>1100</v>
      </c>
      <c r="I312" s="74">
        <v>1200</v>
      </c>
    </row>
    <row r="313" spans="1:9" ht="13.5" thickBot="1" x14ac:dyDescent="0.35">
      <c r="B313" s="79" t="s">
        <v>47</v>
      </c>
      <c r="C313" s="74" t="s">
        <v>21</v>
      </c>
      <c r="D313" s="59" t="s">
        <v>22</v>
      </c>
      <c r="E313" s="75" t="s">
        <v>23</v>
      </c>
      <c r="F313" s="59" t="s">
        <v>20</v>
      </c>
      <c r="G313" s="76" t="s">
        <v>48</v>
      </c>
      <c r="H313" s="59" t="s">
        <v>49</v>
      </c>
      <c r="I313" s="74" t="s">
        <v>50</v>
      </c>
    </row>
    <row r="314" spans="1:9" ht="13" x14ac:dyDescent="0.3">
      <c r="A314" s="213">
        <v>1</v>
      </c>
      <c r="B314" s="67">
        <v>2</v>
      </c>
      <c r="C314" s="15">
        <f>D314^0.9</f>
        <v>5.997951808175235E-2</v>
      </c>
      <c r="D314" s="15">
        <f>E314^0.9</f>
        <v>4.3875848118476377E-2</v>
      </c>
      <c r="E314" s="15">
        <v>3.1E-2</v>
      </c>
      <c r="F314" s="15">
        <f>E314^0.9</f>
        <v>4.3875848118476377E-2</v>
      </c>
      <c r="G314" s="15">
        <f>F314^0.9</f>
        <v>5.997951808175235E-2</v>
      </c>
      <c r="H314" s="15">
        <f>G314^0.9</f>
        <v>7.9469901514617927E-2</v>
      </c>
      <c r="I314" s="15">
        <f>H314^0.9</f>
        <v>0.10237228741901752</v>
      </c>
    </row>
    <row r="315" spans="1:9" ht="13.5" thickBot="1" x14ac:dyDescent="0.35">
      <c r="A315" s="213">
        <v>2</v>
      </c>
      <c r="B315" s="68">
        <v>3</v>
      </c>
      <c r="C315" s="15">
        <f t="shared" ref="C315:D320" si="4">D315^0.9</f>
        <v>3.1503855652096242E-2</v>
      </c>
      <c r="D315" s="15">
        <f t="shared" si="4"/>
        <v>2.1454343618097661E-2</v>
      </c>
      <c r="E315" s="15">
        <v>1.4E-2</v>
      </c>
      <c r="F315" s="15">
        <f t="shared" ref="F315:I320" si="5">E315^0.9</f>
        <v>2.1454343618097661E-2</v>
      </c>
      <c r="G315" s="15">
        <f t="shared" si="5"/>
        <v>3.1503855652096242E-2</v>
      </c>
      <c r="H315" s="15">
        <f t="shared" si="5"/>
        <v>4.4517148473416472E-2</v>
      </c>
      <c r="I315" s="15">
        <f t="shared" si="5"/>
        <v>6.0767952587163034E-2</v>
      </c>
    </row>
    <row r="316" spans="1:9" ht="13.5" thickBot="1" x14ac:dyDescent="0.35">
      <c r="A316" s="213">
        <v>3</v>
      </c>
      <c r="B316" s="83">
        <v>4</v>
      </c>
      <c r="C316" s="15">
        <f t="shared" si="4"/>
        <v>2.3988329190194915E-2</v>
      </c>
      <c r="D316" s="15">
        <f t="shared" si="4"/>
        <v>1.5848931924611141E-2</v>
      </c>
      <c r="E316" s="82">
        <v>0.01</v>
      </c>
      <c r="F316" s="15">
        <f t="shared" si="5"/>
        <v>1.5848931924611141E-2</v>
      </c>
      <c r="G316" s="15">
        <f t="shared" si="5"/>
        <v>2.3988329190194915E-2</v>
      </c>
      <c r="H316" s="15">
        <f t="shared" si="5"/>
        <v>3.4833731503601188E-2</v>
      </c>
      <c r="I316" s="15">
        <f t="shared" si="5"/>
        <v>4.8730402662523487E-2</v>
      </c>
    </row>
    <row r="317" spans="1:9" ht="13" x14ac:dyDescent="0.3">
      <c r="A317" s="213">
        <v>4</v>
      </c>
      <c r="B317" s="68">
        <v>5</v>
      </c>
      <c r="C317" s="15">
        <f t="shared" si="4"/>
        <v>2.9668399294690673E-2</v>
      </c>
      <c r="D317" s="15">
        <f t="shared" si="4"/>
        <v>2.0070076001327271E-2</v>
      </c>
      <c r="E317" s="15">
        <v>1.2999999999999999E-2</v>
      </c>
      <c r="F317" s="15">
        <f t="shared" si="5"/>
        <v>2.0070076001327271E-2</v>
      </c>
      <c r="G317" s="15">
        <f t="shared" si="5"/>
        <v>2.9668399294690673E-2</v>
      </c>
      <c r="H317" s="15">
        <f t="shared" si="5"/>
        <v>4.2175933501725861E-2</v>
      </c>
      <c r="I317" s="15">
        <f t="shared" si="5"/>
        <v>5.7883959828328349E-2</v>
      </c>
    </row>
    <row r="318" spans="1:9" ht="13" x14ac:dyDescent="0.3">
      <c r="A318" s="213">
        <v>5</v>
      </c>
      <c r="B318" s="68">
        <v>6</v>
      </c>
      <c r="C318" s="15">
        <f t="shared" si="4"/>
        <v>4.8749605523644567E-2</v>
      </c>
      <c r="D318" s="15">
        <f t="shared" si="4"/>
        <v>3.4848983719286845E-2</v>
      </c>
      <c r="E318" s="15">
        <v>2.4E-2</v>
      </c>
      <c r="F318" s="15">
        <f t="shared" si="5"/>
        <v>3.4848983719286845E-2</v>
      </c>
      <c r="G318" s="15">
        <f t="shared" si="5"/>
        <v>4.8749605523644567E-2</v>
      </c>
      <c r="H318" s="15">
        <f t="shared" si="5"/>
        <v>6.5943803877354698E-2</v>
      </c>
      <c r="I318" s="15">
        <f t="shared" si="5"/>
        <v>8.6547912171831803E-2</v>
      </c>
    </row>
    <row r="319" spans="1:9" ht="13" x14ac:dyDescent="0.3">
      <c r="A319" s="213">
        <v>6</v>
      </c>
      <c r="B319" s="68">
        <v>7</v>
      </c>
      <c r="C319" s="15">
        <f t="shared" si="4"/>
        <v>6.7702549849218266E-2</v>
      </c>
      <c r="D319" s="15">
        <f t="shared" si="4"/>
        <v>5.0196362931475669E-2</v>
      </c>
      <c r="E319" s="15">
        <v>3.5999999999999997E-2</v>
      </c>
      <c r="F319" s="15">
        <f t="shared" si="5"/>
        <v>5.0196362931475669E-2</v>
      </c>
      <c r="G319" s="15">
        <f t="shared" si="5"/>
        <v>6.7702549849218266E-2</v>
      </c>
      <c r="H319" s="15">
        <f t="shared" si="5"/>
        <v>8.8622607324478658E-2</v>
      </c>
      <c r="I319" s="15">
        <f t="shared" si="5"/>
        <v>0.11292499259464324</v>
      </c>
    </row>
    <row r="320" spans="1:9" ht="13.5" thickBot="1" x14ac:dyDescent="0.35">
      <c r="A320" s="213">
        <v>7</v>
      </c>
      <c r="B320" s="69">
        <v>8</v>
      </c>
      <c r="C320" s="18">
        <f t="shared" si="4"/>
        <v>0.10789610792986679</v>
      </c>
      <c r="D320" s="18">
        <f t="shared" si="4"/>
        <v>8.424846107739116E-2</v>
      </c>
      <c r="E320" s="18">
        <v>6.4000000000000001E-2</v>
      </c>
      <c r="F320" s="18">
        <f t="shared" si="5"/>
        <v>8.424846107739116E-2</v>
      </c>
      <c r="G320" s="18">
        <f t="shared" si="5"/>
        <v>0.10789610792986679</v>
      </c>
      <c r="H320" s="18">
        <f t="shared" si="5"/>
        <v>0.13480475176961576</v>
      </c>
      <c r="I320" s="18">
        <f t="shared" si="5"/>
        <v>0.1647155804099778</v>
      </c>
    </row>
    <row r="341" spans="1:6" x14ac:dyDescent="0.25">
      <c r="F341" t="s">
        <v>1</v>
      </c>
    </row>
    <row r="342" spans="1:6" ht="13" thickBot="1" x14ac:dyDescent="0.3"/>
    <row r="343" spans="1:6" ht="13.5" thickBot="1" x14ac:dyDescent="0.35">
      <c r="B343" s="31" t="s">
        <v>79</v>
      </c>
    </row>
    <row r="344" spans="1:6" ht="13.5" thickBot="1" x14ac:dyDescent="0.35">
      <c r="A344" s="31" t="s">
        <v>293</v>
      </c>
      <c r="B344" s="31" t="s">
        <v>37</v>
      </c>
      <c r="C344" s="31" t="s">
        <v>40</v>
      </c>
    </row>
    <row r="345" spans="1:6" x14ac:dyDescent="0.25">
      <c r="A345" s="42" t="s">
        <v>74</v>
      </c>
      <c r="B345" s="46">
        <v>600</v>
      </c>
      <c r="C345" s="97">
        <v>0.12</v>
      </c>
    </row>
    <row r="346" spans="1:6" ht="13" thickBot="1" x14ac:dyDescent="0.3">
      <c r="A346" s="47" t="s">
        <v>76</v>
      </c>
      <c r="B346" s="46">
        <v>900</v>
      </c>
      <c r="C346" s="98">
        <v>0.09</v>
      </c>
    </row>
    <row r="347" spans="1:6" ht="13" thickBot="1" x14ac:dyDescent="0.3">
      <c r="B347" s="47">
        <v>1200</v>
      </c>
      <c r="C347" s="99">
        <v>0.14000000000000001</v>
      </c>
    </row>
    <row r="353" spans="11:11" x14ac:dyDescent="0.25">
      <c r="K353" t="s">
        <v>1</v>
      </c>
    </row>
    <row r="373" spans="1:3" ht="13" thickBot="1" x14ac:dyDescent="0.3"/>
    <row r="374" spans="1:3" ht="13.5" thickBot="1" x14ac:dyDescent="0.35">
      <c r="B374" s="31" t="s">
        <v>80</v>
      </c>
    </row>
    <row r="375" spans="1:3" ht="13.5" thickBot="1" x14ac:dyDescent="0.35">
      <c r="A375" s="31" t="s">
        <v>2</v>
      </c>
      <c r="B375" s="31" t="s">
        <v>37</v>
      </c>
      <c r="C375" s="31" t="s">
        <v>40</v>
      </c>
    </row>
    <row r="376" spans="1:3" x14ac:dyDescent="0.25">
      <c r="A376" s="42" t="s">
        <v>73</v>
      </c>
      <c r="B376" s="46">
        <v>600</v>
      </c>
      <c r="C376" s="15">
        <v>3.4000000000000002E-2</v>
      </c>
    </row>
    <row r="377" spans="1:3" ht="13" thickBot="1" x14ac:dyDescent="0.3">
      <c r="A377" s="47" t="s">
        <v>295</v>
      </c>
      <c r="B377" s="46">
        <v>900</v>
      </c>
      <c r="C377" s="15">
        <v>1.2E-2</v>
      </c>
    </row>
    <row r="378" spans="1:3" ht="13" thickBot="1" x14ac:dyDescent="0.3">
      <c r="B378" s="47">
        <v>1200</v>
      </c>
      <c r="C378" s="18">
        <v>5.3999999999999999E-2</v>
      </c>
    </row>
    <row r="394" spans="1:3" ht="13" thickBot="1" x14ac:dyDescent="0.3"/>
    <row r="395" spans="1:3" ht="13.5" thickBot="1" x14ac:dyDescent="0.35">
      <c r="B395" s="31" t="s">
        <v>81</v>
      </c>
    </row>
    <row r="396" spans="1:3" ht="13.5" thickBot="1" x14ac:dyDescent="0.35">
      <c r="A396" s="31" t="s">
        <v>294</v>
      </c>
      <c r="B396" s="31" t="s">
        <v>37</v>
      </c>
      <c r="C396" s="31" t="s">
        <v>40</v>
      </c>
    </row>
    <row r="397" spans="1:3" x14ac:dyDescent="0.25">
      <c r="A397" s="42" t="s">
        <v>75</v>
      </c>
      <c r="B397" s="46">
        <v>600</v>
      </c>
      <c r="C397" s="15">
        <v>0.12</v>
      </c>
    </row>
    <row r="398" spans="1:3" ht="13" thickBot="1" x14ac:dyDescent="0.3">
      <c r="A398" s="47" t="s">
        <v>77</v>
      </c>
      <c r="B398" s="46">
        <v>900</v>
      </c>
      <c r="C398" s="15">
        <v>8.4000000000000005E-2</v>
      </c>
    </row>
    <row r="399" spans="1:3" ht="13" thickBot="1" x14ac:dyDescent="0.3">
      <c r="B399" s="47">
        <v>1200</v>
      </c>
      <c r="C399" s="18">
        <v>0.18</v>
      </c>
    </row>
    <row r="426" spans="1:14" x14ac:dyDescent="0.25">
      <c r="K426" s="48"/>
      <c r="L426" s="48"/>
      <c r="M426" s="48"/>
      <c r="N426" s="48"/>
    </row>
    <row r="427" spans="1:14" ht="13" x14ac:dyDescent="0.3">
      <c r="B427" s="3" t="s">
        <v>298</v>
      </c>
      <c r="K427" s="48"/>
      <c r="L427" s="41"/>
      <c r="M427" s="41"/>
      <c r="N427" s="41"/>
    </row>
    <row r="428" spans="1:14" ht="13.5" thickBot="1" x14ac:dyDescent="0.35">
      <c r="K428" s="41"/>
      <c r="L428" s="41"/>
      <c r="M428" s="41"/>
      <c r="N428" s="41"/>
    </row>
    <row r="429" spans="1:14" ht="13.5" thickBot="1" x14ac:dyDescent="0.35">
      <c r="A429" s="31" t="s">
        <v>293</v>
      </c>
      <c r="B429" s="31" t="s">
        <v>85</v>
      </c>
      <c r="C429" s="31" t="s">
        <v>40</v>
      </c>
      <c r="K429" s="50"/>
      <c r="L429" s="16"/>
      <c r="M429" s="16"/>
      <c r="N429" s="96"/>
    </row>
    <row r="430" spans="1:14" x14ac:dyDescent="0.25">
      <c r="A430" s="42" t="s">
        <v>78</v>
      </c>
      <c r="B430" s="42" t="s">
        <v>82</v>
      </c>
      <c r="C430" s="12">
        <v>0.09</v>
      </c>
      <c r="K430" s="50"/>
      <c r="L430" s="16"/>
      <c r="M430" s="16"/>
      <c r="N430" s="96"/>
    </row>
    <row r="431" spans="1:14" x14ac:dyDescent="0.25">
      <c r="A431" s="46" t="s">
        <v>73</v>
      </c>
      <c r="B431" s="46" t="s">
        <v>83</v>
      </c>
      <c r="C431" s="15">
        <v>1.2E-2</v>
      </c>
      <c r="K431" s="50"/>
      <c r="L431" s="16"/>
      <c r="M431" s="16"/>
      <c r="N431" s="96"/>
    </row>
    <row r="432" spans="1:14" ht="13" thickBot="1" x14ac:dyDescent="0.3">
      <c r="A432" s="47" t="s">
        <v>72</v>
      </c>
      <c r="B432" s="47" t="s">
        <v>84</v>
      </c>
      <c r="C432" s="18">
        <v>8.4000000000000005E-2</v>
      </c>
    </row>
    <row r="450" spans="2:5" ht="13" thickBot="1" x14ac:dyDescent="0.3"/>
    <row r="451" spans="2:5" ht="13.5" thickBot="1" x14ac:dyDescent="0.35">
      <c r="C451" s="31" t="s">
        <v>79</v>
      </c>
      <c r="D451" s="31" t="s">
        <v>80</v>
      </c>
      <c r="E451" s="31" t="s">
        <v>81</v>
      </c>
    </row>
    <row r="452" spans="2:5" ht="13.5" thickBot="1" x14ac:dyDescent="0.35">
      <c r="B452" s="31" t="s">
        <v>85</v>
      </c>
      <c r="C452" s="31" t="s">
        <v>40</v>
      </c>
      <c r="D452" s="31" t="s">
        <v>40</v>
      </c>
      <c r="E452" s="31" t="s">
        <v>40</v>
      </c>
    </row>
    <row r="453" spans="2:5" ht="13" thickBot="1" x14ac:dyDescent="0.3">
      <c r="B453" s="42" t="s">
        <v>82</v>
      </c>
      <c r="C453" s="215">
        <v>0.12</v>
      </c>
      <c r="D453" s="15">
        <v>3.4000000000000002E-2</v>
      </c>
      <c r="E453" s="15">
        <v>0.12</v>
      </c>
    </row>
    <row r="454" spans="2:5" ht="13" thickBot="1" x14ac:dyDescent="0.3">
      <c r="B454" s="46" t="s">
        <v>83</v>
      </c>
      <c r="C454" s="98">
        <v>0.09</v>
      </c>
      <c r="D454" s="82">
        <v>1.2E-2</v>
      </c>
      <c r="E454" s="15">
        <v>8.4000000000000005E-2</v>
      </c>
    </row>
    <row r="455" spans="2:5" ht="13" thickBot="1" x14ac:dyDescent="0.3">
      <c r="B455" s="47" t="s">
        <v>84</v>
      </c>
      <c r="C455" s="99">
        <v>0.14000000000000001</v>
      </c>
      <c r="D455" s="18">
        <v>5.3999999999999999E-2</v>
      </c>
      <c r="E455" s="214">
        <v>0.18</v>
      </c>
    </row>
    <row r="478" spans="10:10" x14ac:dyDescent="0.25">
      <c r="J478" s="50"/>
    </row>
    <row r="479" spans="10:10" x14ac:dyDescent="0.25">
      <c r="J479" s="50"/>
    </row>
    <row r="480" spans="10:10" x14ac:dyDescent="0.25">
      <c r="J480" s="50"/>
    </row>
    <row r="501" spans="11:11" x14ac:dyDescent="0.25">
      <c r="K501" s="237"/>
    </row>
    <row r="517" spans="12:12" x14ac:dyDescent="0.25">
      <c r="L517" t="s">
        <v>1</v>
      </c>
    </row>
  </sheetData>
  <sheetProtection sheet="1" objects="1" scenarios="1" formatCells="0" selectLockedCells="1"/>
  <phoneticPr fontId="9" type="noConversion"/>
  <pageMargins left="0.75" right="0.75" top="1" bottom="1" header="0.5" footer="0.5"/>
  <pageSetup orientation="portrait" horizont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3"/>
  <sheetViews>
    <sheetView workbookViewId="0">
      <selection activeCell="K5" sqref="K5"/>
    </sheetView>
  </sheetViews>
  <sheetFormatPr defaultRowHeight="12.5" x14ac:dyDescent="0.25"/>
  <cols>
    <col min="3" max="3" width="11.54296875" customWidth="1"/>
    <col min="4" max="5" width="11.1796875" customWidth="1"/>
    <col min="6" max="6" width="11.7265625" customWidth="1"/>
    <col min="9" max="9" width="11.26953125" customWidth="1"/>
    <col min="10" max="11" width="10.7265625" bestFit="1" customWidth="1"/>
    <col min="12" max="12" width="7.54296875" customWidth="1"/>
    <col min="13" max="13" width="8.1796875" customWidth="1"/>
  </cols>
  <sheetData>
    <row r="1" spans="1:17" ht="15.5" x14ac:dyDescent="0.35">
      <c r="A1" s="1" t="s">
        <v>34</v>
      </c>
      <c r="I1" s="2"/>
      <c r="J1" s="2"/>
      <c r="K1" s="2"/>
      <c r="L1" s="2"/>
      <c r="M1" s="2"/>
      <c r="N1" s="2"/>
      <c r="O1" s="2"/>
      <c r="P1" s="2"/>
      <c r="Q1" s="2"/>
    </row>
    <row r="2" spans="1:17" ht="13" x14ac:dyDescent="0.3">
      <c r="B2" s="3" t="s">
        <v>0</v>
      </c>
      <c r="I2" s="2"/>
      <c r="J2" s="2"/>
      <c r="K2" s="2"/>
      <c r="L2" s="2"/>
      <c r="M2" s="2"/>
      <c r="N2" s="2"/>
      <c r="O2" s="2"/>
      <c r="P2" s="2"/>
      <c r="Q2" s="2"/>
    </row>
    <row r="3" spans="1:17" ht="15.5" x14ac:dyDescent="0.35">
      <c r="B3" s="1" t="s">
        <v>35</v>
      </c>
      <c r="I3" s="2"/>
      <c r="J3" s="2"/>
      <c r="K3" s="2"/>
      <c r="L3" s="2"/>
      <c r="M3" s="2"/>
      <c r="N3" s="2"/>
      <c r="O3" s="2"/>
      <c r="P3" s="2"/>
      <c r="Q3" s="2"/>
    </row>
    <row r="4" spans="1:17" x14ac:dyDescent="0.25">
      <c r="I4" s="2"/>
      <c r="J4" s="2"/>
      <c r="K4" s="2"/>
      <c r="L4" s="2"/>
      <c r="M4" s="2"/>
      <c r="N4" s="2"/>
      <c r="O4" s="2"/>
      <c r="P4" s="2"/>
      <c r="Q4" s="2"/>
    </row>
    <row r="5" spans="1:17" x14ac:dyDescent="0.25">
      <c r="I5" s="2"/>
      <c r="J5" s="2"/>
      <c r="K5" s="2"/>
      <c r="L5" s="2"/>
      <c r="M5" s="2"/>
      <c r="N5" s="2"/>
      <c r="O5" s="2"/>
      <c r="P5" s="2"/>
      <c r="Q5" s="2"/>
    </row>
    <row r="6" spans="1:17" x14ac:dyDescent="0.25">
      <c r="I6" s="2"/>
      <c r="J6" s="2"/>
      <c r="K6" s="2"/>
      <c r="L6" s="2"/>
      <c r="M6" s="2"/>
      <c r="N6" s="2"/>
      <c r="O6" s="2"/>
      <c r="P6" s="2"/>
      <c r="Q6" s="2"/>
    </row>
    <row r="7" spans="1:17" x14ac:dyDescent="0.25">
      <c r="I7" s="2"/>
      <c r="J7" s="2"/>
      <c r="K7" s="2"/>
      <c r="L7" s="2"/>
      <c r="M7" s="2"/>
      <c r="N7" s="2"/>
      <c r="O7" s="2"/>
      <c r="P7" s="2"/>
      <c r="Q7" s="2"/>
    </row>
    <row r="8" spans="1:17" x14ac:dyDescent="0.25">
      <c r="I8" s="2"/>
      <c r="J8" s="2"/>
      <c r="K8" s="2"/>
      <c r="L8" s="2"/>
      <c r="M8" s="2"/>
      <c r="N8" s="2"/>
      <c r="O8" s="2"/>
      <c r="P8" s="2"/>
      <c r="Q8" s="2"/>
    </row>
    <row r="9" spans="1:17" x14ac:dyDescent="0.25">
      <c r="I9" s="2"/>
      <c r="J9" s="2"/>
      <c r="K9" s="2"/>
      <c r="L9" s="2"/>
      <c r="M9" s="2"/>
      <c r="N9" s="2"/>
      <c r="O9" s="2"/>
      <c r="P9" s="2"/>
      <c r="Q9" s="2"/>
    </row>
    <row r="10" spans="1:17" x14ac:dyDescent="0.25">
      <c r="I10" s="2"/>
      <c r="J10" s="2"/>
      <c r="K10" s="2"/>
      <c r="L10" s="2"/>
      <c r="M10" s="2"/>
      <c r="N10" s="2"/>
      <c r="O10" s="2"/>
      <c r="P10" s="2"/>
      <c r="Q10" s="2"/>
    </row>
    <row r="11" spans="1:17" x14ac:dyDescent="0.25">
      <c r="I11" s="2"/>
      <c r="J11" s="2"/>
      <c r="K11" s="2"/>
      <c r="L11" s="2"/>
      <c r="M11" s="2"/>
      <c r="N11" s="2"/>
      <c r="O11" s="2"/>
      <c r="P11" s="2"/>
      <c r="Q11" s="2"/>
    </row>
    <row r="12" spans="1:17" x14ac:dyDescent="0.25">
      <c r="I12" s="2"/>
      <c r="J12" s="2"/>
      <c r="K12" s="2"/>
      <c r="L12" s="2"/>
      <c r="M12" s="2"/>
      <c r="N12" s="2"/>
      <c r="O12" s="2"/>
      <c r="P12" s="2"/>
      <c r="Q12" s="2"/>
    </row>
    <row r="13" spans="1:17" x14ac:dyDescent="0.25">
      <c r="I13" s="2"/>
      <c r="J13" s="2"/>
      <c r="K13" s="2"/>
      <c r="L13" s="2"/>
      <c r="M13" s="2"/>
      <c r="N13" s="2"/>
      <c r="O13" s="2"/>
      <c r="P13" s="2"/>
      <c r="Q13" s="2"/>
    </row>
    <row r="14" spans="1:17" x14ac:dyDescent="0.25">
      <c r="I14" s="2"/>
      <c r="J14" s="2"/>
      <c r="K14" s="2"/>
      <c r="L14" s="2"/>
      <c r="M14" s="2"/>
      <c r="N14" s="2"/>
      <c r="O14" s="2"/>
      <c r="P14" s="2"/>
      <c r="Q14" s="2"/>
    </row>
    <row r="15" spans="1:17" x14ac:dyDescent="0.25">
      <c r="I15" s="2"/>
      <c r="J15" s="2"/>
      <c r="K15" s="2"/>
      <c r="L15" s="2"/>
      <c r="M15" s="2"/>
      <c r="N15" s="2"/>
      <c r="O15" s="2"/>
      <c r="P15" s="2"/>
      <c r="Q15" s="2"/>
    </row>
    <row r="16" spans="1:17" x14ac:dyDescent="0.25">
      <c r="I16" s="2"/>
      <c r="J16" s="2"/>
      <c r="K16" s="2"/>
      <c r="L16" s="2"/>
      <c r="M16" s="2"/>
      <c r="N16" s="2"/>
      <c r="O16" s="2"/>
      <c r="P16" s="2"/>
      <c r="Q16" s="2"/>
    </row>
    <row r="17" spans="9:17" x14ac:dyDescent="0.25">
      <c r="I17" s="2"/>
      <c r="J17" s="2"/>
      <c r="K17" s="2"/>
      <c r="L17" s="2"/>
      <c r="M17" s="2"/>
      <c r="N17" s="2"/>
      <c r="O17" s="2"/>
      <c r="P17" s="2"/>
      <c r="Q17" s="2"/>
    </row>
    <row r="18" spans="9:17" x14ac:dyDescent="0.25">
      <c r="I18" s="2"/>
      <c r="J18" s="2"/>
      <c r="K18" s="2"/>
      <c r="L18" s="2"/>
      <c r="M18" s="2"/>
      <c r="N18" s="2"/>
      <c r="O18" s="2"/>
      <c r="P18" s="2"/>
      <c r="Q18" s="2"/>
    </row>
    <row r="19" spans="9:17" x14ac:dyDescent="0.25">
      <c r="I19" s="2"/>
      <c r="J19" s="2"/>
      <c r="K19" s="2"/>
      <c r="L19" s="2"/>
      <c r="M19" s="2"/>
      <c r="N19" s="2"/>
      <c r="O19" s="2"/>
      <c r="P19" s="2"/>
      <c r="Q19" s="2"/>
    </row>
    <row r="20" spans="9:17" x14ac:dyDescent="0.25">
      <c r="I20" s="2"/>
      <c r="J20" s="2"/>
      <c r="K20" s="2"/>
      <c r="L20" s="2"/>
      <c r="M20" s="2"/>
      <c r="N20" s="2"/>
      <c r="O20" s="2"/>
      <c r="P20" s="2"/>
      <c r="Q20" s="2"/>
    </row>
    <row r="21" spans="9:17" x14ac:dyDescent="0.25">
      <c r="I21" s="2"/>
      <c r="J21" s="2"/>
      <c r="K21" s="2"/>
      <c r="L21" s="2"/>
      <c r="M21" s="2"/>
      <c r="N21" s="2"/>
      <c r="O21" s="2"/>
      <c r="P21" s="2"/>
      <c r="Q21" s="2"/>
    </row>
    <row r="22" spans="9:17" x14ac:dyDescent="0.25">
      <c r="I22" s="2"/>
      <c r="J22" s="2"/>
      <c r="K22" s="2"/>
      <c r="L22" s="2"/>
      <c r="M22" s="2"/>
      <c r="N22" s="2"/>
      <c r="O22" s="2"/>
      <c r="P22" s="2"/>
      <c r="Q22" s="2"/>
    </row>
    <row r="23" spans="9:17" x14ac:dyDescent="0.25">
      <c r="I23" s="2"/>
      <c r="J23" s="2"/>
      <c r="K23" s="2"/>
      <c r="L23" s="2"/>
      <c r="M23" s="2"/>
      <c r="N23" s="2"/>
      <c r="O23" s="2"/>
      <c r="P23" s="2"/>
      <c r="Q23" s="2"/>
    </row>
    <row r="24" spans="9:17" x14ac:dyDescent="0.25">
      <c r="I24" s="2"/>
      <c r="J24" s="2"/>
      <c r="K24" s="2"/>
      <c r="L24" s="2"/>
      <c r="M24" s="2"/>
      <c r="N24" s="2"/>
      <c r="O24" s="2"/>
      <c r="P24" s="2"/>
      <c r="Q24" s="2"/>
    </row>
    <row r="25" spans="9:17" x14ac:dyDescent="0.25">
      <c r="I25" s="2"/>
      <c r="J25" s="2"/>
      <c r="K25" s="2"/>
      <c r="L25" s="2"/>
      <c r="M25" s="2"/>
      <c r="N25" s="2"/>
      <c r="O25" s="2"/>
      <c r="P25" s="2"/>
      <c r="Q25" s="2"/>
    </row>
    <row r="26" spans="9:17" x14ac:dyDescent="0.25">
      <c r="I26" s="2"/>
      <c r="J26" s="2"/>
      <c r="K26" s="2"/>
      <c r="L26" s="2"/>
      <c r="M26" s="2"/>
      <c r="N26" s="2"/>
      <c r="O26" s="2"/>
      <c r="P26" s="2"/>
      <c r="Q26" s="2"/>
    </row>
    <row r="27" spans="9:17" x14ac:dyDescent="0.25">
      <c r="I27" s="2"/>
      <c r="J27" s="2"/>
      <c r="K27" s="2"/>
      <c r="L27" s="2"/>
      <c r="M27" s="2"/>
      <c r="N27" s="2"/>
      <c r="O27" s="2"/>
      <c r="P27" s="2"/>
      <c r="Q27" s="2"/>
    </row>
    <row r="28" spans="9:17" x14ac:dyDescent="0.25">
      <c r="I28" s="2"/>
      <c r="J28" s="2"/>
      <c r="K28" s="2"/>
      <c r="L28" s="2"/>
      <c r="M28" s="2"/>
      <c r="N28" s="2"/>
      <c r="O28" s="2"/>
      <c r="P28" s="2"/>
      <c r="Q28" s="2"/>
    </row>
    <row r="29" spans="9:17" x14ac:dyDescent="0.25">
      <c r="I29" s="2"/>
      <c r="J29" s="2"/>
      <c r="K29" s="2"/>
      <c r="L29" s="2"/>
      <c r="M29" s="2"/>
      <c r="N29" s="2"/>
      <c r="O29" s="2"/>
      <c r="P29" s="2"/>
      <c r="Q29" s="2"/>
    </row>
    <row r="30" spans="9:17" x14ac:dyDescent="0.25">
      <c r="I30" s="2"/>
      <c r="J30" s="2"/>
      <c r="K30" s="2"/>
      <c r="L30" s="2"/>
      <c r="M30" s="2"/>
      <c r="N30" s="2"/>
      <c r="O30" s="2"/>
      <c r="P30" s="2"/>
      <c r="Q30" s="2"/>
    </row>
    <row r="31" spans="9:17" x14ac:dyDescent="0.25">
      <c r="I31" s="2"/>
      <c r="J31" s="2"/>
      <c r="K31" s="2"/>
      <c r="L31" s="2"/>
      <c r="M31" s="2"/>
      <c r="N31" s="2"/>
      <c r="O31" s="2"/>
      <c r="P31" s="2"/>
      <c r="Q31" s="2"/>
    </row>
    <row r="32" spans="9:17" x14ac:dyDescent="0.25">
      <c r="I32" s="2"/>
      <c r="J32" s="2"/>
      <c r="K32" s="2"/>
      <c r="L32" s="2"/>
      <c r="M32" s="2"/>
      <c r="N32" s="2"/>
      <c r="O32" s="2"/>
      <c r="P32" s="2"/>
      <c r="Q32" s="2"/>
    </row>
    <row r="33" spans="9:17" x14ac:dyDescent="0.25">
      <c r="I33" s="2"/>
      <c r="J33" s="2"/>
      <c r="K33" s="2"/>
      <c r="L33" s="2"/>
      <c r="M33" s="2"/>
      <c r="N33" s="2"/>
      <c r="O33" s="2"/>
      <c r="P33" s="2"/>
      <c r="Q33" s="2"/>
    </row>
    <row r="34" spans="9:17" x14ac:dyDescent="0.25">
      <c r="I34" s="2"/>
      <c r="J34" s="2"/>
      <c r="K34" s="2"/>
      <c r="L34" s="2"/>
      <c r="M34" s="2"/>
      <c r="N34" s="2"/>
      <c r="O34" s="2"/>
      <c r="P34" s="2"/>
      <c r="Q34" s="2"/>
    </row>
    <row r="35" spans="9:17" x14ac:dyDescent="0.25">
      <c r="I35" s="2"/>
      <c r="J35" s="2"/>
      <c r="K35" s="2"/>
      <c r="L35" s="2"/>
      <c r="M35" s="2"/>
      <c r="N35" s="2"/>
      <c r="O35" s="2"/>
      <c r="P35" s="2"/>
      <c r="Q35" s="2"/>
    </row>
    <row r="36" spans="9:17" x14ac:dyDescent="0.25">
      <c r="I36" s="2"/>
      <c r="J36" s="2"/>
      <c r="K36" s="2"/>
      <c r="L36" s="2"/>
      <c r="M36" s="2"/>
      <c r="N36" s="2"/>
      <c r="O36" s="2"/>
      <c r="P36" s="2"/>
      <c r="Q36" s="2"/>
    </row>
    <row r="37" spans="9:17" x14ac:dyDescent="0.25">
      <c r="I37" s="2"/>
      <c r="J37" s="2"/>
      <c r="K37" s="2"/>
      <c r="L37" s="2"/>
      <c r="M37" s="2"/>
      <c r="N37" s="2"/>
      <c r="O37" s="2"/>
      <c r="P37" s="2"/>
      <c r="Q37" s="2"/>
    </row>
    <row r="38" spans="9:17" x14ac:dyDescent="0.25">
      <c r="I38" s="2"/>
      <c r="J38" s="2"/>
      <c r="K38" s="2"/>
      <c r="L38" s="2"/>
      <c r="M38" s="2"/>
      <c r="N38" s="2"/>
      <c r="O38" s="2"/>
      <c r="P38" s="2"/>
      <c r="Q38" s="2"/>
    </row>
    <row r="39" spans="9:17" x14ac:dyDescent="0.25">
      <c r="I39" s="2"/>
      <c r="J39" s="2"/>
      <c r="K39" s="2"/>
      <c r="L39" s="2"/>
      <c r="M39" s="2"/>
      <c r="N39" s="2"/>
      <c r="O39" s="2"/>
      <c r="P39" s="2"/>
      <c r="Q39" s="2"/>
    </row>
    <row r="40" spans="9:17" x14ac:dyDescent="0.25">
      <c r="I40" s="2"/>
      <c r="J40" s="2"/>
      <c r="K40" s="2"/>
      <c r="L40" s="2"/>
      <c r="M40" s="2"/>
      <c r="N40" s="2"/>
      <c r="O40" s="2"/>
      <c r="P40" s="2"/>
      <c r="Q40" s="2"/>
    </row>
    <row r="41" spans="9:17" x14ac:dyDescent="0.25">
      <c r="I41" s="2"/>
      <c r="J41" s="2"/>
      <c r="K41" s="2"/>
      <c r="L41" s="2"/>
      <c r="M41" s="2"/>
      <c r="N41" s="2"/>
      <c r="O41" s="2"/>
      <c r="P41" s="2"/>
      <c r="Q41" s="2"/>
    </row>
    <row r="42" spans="9:17" x14ac:dyDescent="0.25">
      <c r="I42" s="2"/>
      <c r="J42" s="2"/>
      <c r="K42" s="2"/>
      <c r="L42" s="2"/>
      <c r="M42" s="2"/>
      <c r="N42" s="2"/>
      <c r="O42" s="2"/>
      <c r="P42" s="2"/>
      <c r="Q42" s="2"/>
    </row>
    <row r="43" spans="9:17" x14ac:dyDescent="0.25">
      <c r="I43" s="2"/>
      <c r="J43" s="2"/>
      <c r="K43" s="2"/>
      <c r="L43" s="2"/>
      <c r="M43" s="2"/>
      <c r="N43" s="2"/>
      <c r="O43" s="2"/>
      <c r="P43" s="2"/>
      <c r="Q43" s="2"/>
    </row>
    <row r="44" spans="9:17" x14ac:dyDescent="0.25">
      <c r="I44" s="2"/>
      <c r="J44" s="2"/>
      <c r="K44" s="2"/>
      <c r="L44" s="2"/>
      <c r="M44" s="2"/>
      <c r="N44" s="2"/>
      <c r="O44" s="2"/>
      <c r="P44" s="2"/>
      <c r="Q44" s="2"/>
    </row>
    <row r="45" spans="9:17" x14ac:dyDescent="0.25">
      <c r="I45" s="2"/>
      <c r="J45" s="2"/>
      <c r="K45" s="2"/>
      <c r="L45" s="2"/>
      <c r="M45" s="2"/>
      <c r="N45" s="2"/>
      <c r="O45" s="2"/>
      <c r="P45" s="2"/>
      <c r="Q45" s="2"/>
    </row>
    <row r="46" spans="9:17" x14ac:dyDescent="0.25">
      <c r="I46" s="2"/>
      <c r="J46" s="2"/>
      <c r="K46" s="2"/>
      <c r="L46" s="2"/>
      <c r="M46" s="2"/>
      <c r="N46" s="2"/>
      <c r="O46" s="2"/>
      <c r="P46" s="2"/>
      <c r="Q46" s="2"/>
    </row>
    <row r="47" spans="9:17" x14ac:dyDescent="0.25">
      <c r="I47" s="2"/>
      <c r="J47" s="2"/>
      <c r="K47" s="2"/>
      <c r="L47" s="2"/>
      <c r="M47" s="2"/>
      <c r="N47" s="2"/>
      <c r="O47" s="2"/>
      <c r="P47" s="2"/>
      <c r="Q47" s="2"/>
    </row>
    <row r="48" spans="9:17" x14ac:dyDescent="0.25">
      <c r="I48" s="2"/>
      <c r="J48" s="2"/>
      <c r="K48" s="2"/>
      <c r="L48" s="2"/>
      <c r="M48" s="2"/>
      <c r="N48" s="2"/>
      <c r="O48" s="2"/>
      <c r="P48" s="2"/>
      <c r="Q48" s="2"/>
    </row>
    <row r="49" spans="9:17" x14ac:dyDescent="0.25">
      <c r="I49" s="2"/>
      <c r="J49" s="2"/>
      <c r="K49" s="2"/>
      <c r="L49" s="2"/>
      <c r="M49" s="2"/>
      <c r="N49" s="2"/>
      <c r="O49" s="2"/>
      <c r="P49" s="2"/>
      <c r="Q49" s="2"/>
    </row>
    <row r="50" spans="9:17" x14ac:dyDescent="0.25">
      <c r="I50" s="2"/>
      <c r="J50" s="2"/>
      <c r="K50" s="2"/>
      <c r="L50" s="2"/>
      <c r="M50" s="2"/>
      <c r="N50" s="2"/>
      <c r="O50" s="2"/>
      <c r="P50" s="2"/>
      <c r="Q50" s="2"/>
    </row>
    <row r="51" spans="9:17" x14ac:dyDescent="0.25">
      <c r="I51" s="2"/>
      <c r="J51" s="2"/>
      <c r="K51" s="2"/>
      <c r="L51" s="2"/>
      <c r="M51" s="2"/>
      <c r="N51" s="2"/>
      <c r="O51" s="2"/>
      <c r="P51" s="2"/>
      <c r="Q51" s="2"/>
    </row>
    <row r="52" spans="9:17" x14ac:dyDescent="0.25">
      <c r="I52" s="2"/>
      <c r="J52" s="2"/>
      <c r="K52" s="2"/>
      <c r="L52" s="2"/>
      <c r="M52" s="2"/>
      <c r="N52" s="2"/>
      <c r="O52" s="2"/>
      <c r="P52" s="2"/>
      <c r="Q52" s="2"/>
    </row>
    <row r="53" spans="9:17" x14ac:dyDescent="0.25">
      <c r="I53" s="2"/>
      <c r="J53" s="2"/>
      <c r="K53" s="2"/>
      <c r="L53" s="2"/>
      <c r="M53" s="2"/>
      <c r="N53" s="2"/>
      <c r="O53" s="2"/>
      <c r="P53" s="2"/>
      <c r="Q53" s="2"/>
    </row>
    <row r="54" spans="9:17" x14ac:dyDescent="0.25">
      <c r="I54" s="2"/>
      <c r="J54" s="2"/>
      <c r="K54" s="2"/>
      <c r="L54" s="2"/>
      <c r="M54" s="2"/>
      <c r="N54" s="2"/>
      <c r="O54" s="2"/>
      <c r="P54" s="2"/>
      <c r="Q54" s="2"/>
    </row>
    <row r="55" spans="9:17" x14ac:dyDescent="0.25">
      <c r="I55" s="2"/>
      <c r="J55" s="2"/>
      <c r="K55" s="2"/>
      <c r="L55" s="2"/>
      <c r="M55" s="2"/>
      <c r="N55" s="2"/>
      <c r="O55" s="2"/>
      <c r="P55" s="2"/>
      <c r="Q55" s="2"/>
    </row>
    <row r="56" spans="9:17" x14ac:dyDescent="0.25">
      <c r="I56" s="2"/>
      <c r="J56" s="2"/>
      <c r="K56" s="2"/>
      <c r="L56" s="2"/>
      <c r="M56" s="2"/>
      <c r="N56" s="2"/>
      <c r="O56" s="2"/>
      <c r="P56" s="2"/>
      <c r="Q56" s="2"/>
    </row>
    <row r="57" spans="9:17" x14ac:dyDescent="0.25">
      <c r="I57" s="2"/>
      <c r="J57" s="2"/>
      <c r="K57" s="2"/>
      <c r="L57" s="2"/>
      <c r="M57" s="2"/>
      <c r="N57" s="2"/>
      <c r="O57" s="2"/>
      <c r="P57" s="2"/>
      <c r="Q57" s="2"/>
    </row>
    <row r="58" spans="9:17" x14ac:dyDescent="0.25">
      <c r="I58" s="2"/>
      <c r="J58" s="2"/>
      <c r="K58" s="2"/>
      <c r="L58" s="2"/>
      <c r="M58" s="2"/>
      <c r="N58" s="2"/>
      <c r="O58" s="2"/>
      <c r="P58" s="2"/>
      <c r="Q58" s="2"/>
    </row>
    <row r="59" spans="9:17" x14ac:dyDescent="0.25">
      <c r="I59" s="2"/>
      <c r="J59" s="2"/>
      <c r="K59" s="2"/>
      <c r="L59" s="2"/>
      <c r="M59" s="2"/>
      <c r="N59" s="2"/>
      <c r="O59" s="2"/>
      <c r="P59" s="2"/>
      <c r="Q59" s="2"/>
    </row>
    <row r="60" spans="9:17" x14ac:dyDescent="0.25">
      <c r="I60" s="2"/>
      <c r="J60" s="2"/>
      <c r="K60" s="2"/>
      <c r="L60" s="2"/>
      <c r="M60" s="2"/>
      <c r="N60" s="2"/>
      <c r="O60" s="2"/>
      <c r="P60" s="2"/>
      <c r="Q60" s="2"/>
    </row>
    <row r="61" spans="9:17" x14ac:dyDescent="0.25">
      <c r="I61" s="2"/>
      <c r="J61" s="2"/>
      <c r="K61" s="2"/>
      <c r="L61" s="2"/>
      <c r="M61" s="2"/>
      <c r="N61" s="2"/>
      <c r="O61" s="2"/>
      <c r="P61" s="2"/>
      <c r="Q61" s="2"/>
    </row>
    <row r="62" spans="9:17" x14ac:dyDescent="0.25">
      <c r="I62" s="2"/>
      <c r="J62" s="2"/>
      <c r="K62" s="2"/>
      <c r="L62" s="2"/>
      <c r="M62" s="2"/>
      <c r="N62" s="2"/>
      <c r="O62" s="2"/>
      <c r="P62" s="2"/>
      <c r="Q62" s="2"/>
    </row>
    <row r="63" spans="9:17" x14ac:dyDescent="0.25">
      <c r="I63" s="2"/>
      <c r="J63" s="2"/>
      <c r="K63" s="2"/>
      <c r="L63" s="2"/>
      <c r="M63" s="2"/>
      <c r="N63" s="2"/>
      <c r="O63" s="2"/>
      <c r="P63" s="2"/>
      <c r="Q63" s="2"/>
    </row>
    <row r="64" spans="9:17" x14ac:dyDescent="0.25">
      <c r="I64" s="2"/>
      <c r="J64" s="2"/>
      <c r="K64" s="2"/>
      <c r="L64" s="2"/>
      <c r="M64" s="2"/>
      <c r="N64" s="2"/>
      <c r="O64" s="2"/>
      <c r="P64" s="2"/>
      <c r="Q64" s="2"/>
    </row>
    <row r="65" spans="3:17" ht="13" x14ac:dyDescent="0.3">
      <c r="C65" s="4"/>
      <c r="D65" s="4"/>
      <c r="E65" s="4"/>
      <c r="I65" s="2"/>
      <c r="J65" s="2"/>
      <c r="K65" s="2"/>
      <c r="L65" s="2"/>
      <c r="M65" s="2"/>
      <c r="N65" s="2"/>
      <c r="O65" s="2"/>
      <c r="P65" s="2"/>
      <c r="Q65" s="2"/>
    </row>
    <row r="66" spans="3:17" ht="13" x14ac:dyDescent="0.3">
      <c r="C66" s="4"/>
      <c r="D66" s="4"/>
      <c r="E66" s="4"/>
      <c r="I66" s="2"/>
      <c r="J66" s="2"/>
      <c r="K66" s="2"/>
      <c r="L66" s="2"/>
      <c r="M66" s="2"/>
      <c r="N66" s="2"/>
      <c r="O66" s="2"/>
      <c r="P66" s="2"/>
      <c r="Q66" s="2"/>
    </row>
    <row r="67" spans="3:17" ht="13" x14ac:dyDescent="0.3">
      <c r="C67" s="4"/>
      <c r="D67" s="4"/>
      <c r="E67" s="4"/>
      <c r="I67" s="2"/>
      <c r="J67" s="2"/>
      <c r="K67" s="2"/>
      <c r="L67" s="2"/>
      <c r="M67" s="2"/>
      <c r="N67" s="2"/>
      <c r="O67" s="2"/>
      <c r="P67" s="2"/>
      <c r="Q67" s="2"/>
    </row>
    <row r="68" spans="3:17" ht="13" x14ac:dyDescent="0.3">
      <c r="C68" s="4"/>
      <c r="D68" s="4"/>
      <c r="E68" s="4"/>
      <c r="I68" s="2"/>
      <c r="J68" s="2"/>
      <c r="K68" s="2"/>
      <c r="L68" s="2"/>
      <c r="M68" s="2"/>
      <c r="N68" s="2"/>
      <c r="O68" s="2"/>
      <c r="P68" s="2"/>
      <c r="Q68" s="2"/>
    </row>
    <row r="69" spans="3:17" ht="13" x14ac:dyDescent="0.3">
      <c r="C69" s="4"/>
      <c r="D69" s="4"/>
      <c r="E69" s="4"/>
      <c r="I69" s="2"/>
      <c r="J69" s="2"/>
      <c r="K69" s="2"/>
      <c r="L69" s="2"/>
      <c r="M69" s="2"/>
      <c r="N69" s="2"/>
      <c r="O69" s="2"/>
      <c r="P69" s="2"/>
      <c r="Q69" s="2"/>
    </row>
    <row r="70" spans="3:17" x14ac:dyDescent="0.25">
      <c r="I70" s="2"/>
      <c r="J70" s="2"/>
      <c r="K70" s="2"/>
      <c r="L70" s="2"/>
      <c r="M70" s="2"/>
      <c r="N70" s="2"/>
      <c r="O70" s="2"/>
      <c r="P70" s="2"/>
      <c r="Q70" s="2"/>
    </row>
    <row r="71" spans="3:17" x14ac:dyDescent="0.25">
      <c r="I71" s="2"/>
      <c r="J71" s="2"/>
      <c r="K71" s="2"/>
      <c r="L71" s="2"/>
      <c r="M71" s="2"/>
      <c r="N71" s="2"/>
      <c r="O71" s="2"/>
      <c r="P71" s="2"/>
      <c r="Q71" s="2"/>
    </row>
    <row r="72" spans="3:17" x14ac:dyDescent="0.25">
      <c r="I72" s="2"/>
      <c r="J72" s="2"/>
      <c r="K72" s="2"/>
      <c r="L72" s="2"/>
      <c r="M72" s="2"/>
      <c r="N72" s="2"/>
      <c r="O72" s="2"/>
      <c r="P72" s="2"/>
      <c r="Q72" s="2"/>
    </row>
    <row r="73" spans="3:17" x14ac:dyDescent="0.25">
      <c r="I73" s="2"/>
      <c r="J73" s="2"/>
      <c r="K73" s="2"/>
      <c r="L73" s="2"/>
      <c r="M73" s="2"/>
      <c r="N73" s="2"/>
      <c r="O73" s="2"/>
      <c r="P73" s="2"/>
      <c r="Q73" s="2"/>
    </row>
    <row r="74" spans="3:17" x14ac:dyDescent="0.25">
      <c r="I74" s="2"/>
      <c r="J74" s="2"/>
      <c r="K74" s="2"/>
      <c r="L74" s="2"/>
      <c r="M74" s="2"/>
      <c r="N74" s="2"/>
      <c r="O74" s="2"/>
      <c r="P74" s="2"/>
      <c r="Q74" s="2"/>
    </row>
    <row r="75" spans="3:17" x14ac:dyDescent="0.25">
      <c r="I75" s="2"/>
      <c r="J75" s="2"/>
      <c r="K75" s="2"/>
      <c r="L75" s="2"/>
      <c r="M75" s="2"/>
      <c r="N75" s="2"/>
      <c r="O75" s="2"/>
      <c r="P75" s="2"/>
      <c r="Q75" s="2"/>
    </row>
    <row r="76" spans="3:17" x14ac:dyDescent="0.25">
      <c r="I76" s="2"/>
      <c r="J76" s="2"/>
      <c r="K76" s="2"/>
      <c r="L76" s="2"/>
      <c r="M76" s="2"/>
      <c r="N76" s="2"/>
      <c r="O76" s="2"/>
      <c r="P76" s="2"/>
      <c r="Q76" s="2"/>
    </row>
    <row r="77" spans="3:17" x14ac:dyDescent="0.25">
      <c r="I77" s="2"/>
      <c r="J77" s="2"/>
      <c r="K77" s="2"/>
      <c r="L77" s="2"/>
      <c r="M77" s="2"/>
      <c r="N77" s="2"/>
      <c r="O77" s="2"/>
      <c r="P77" s="2"/>
      <c r="Q77" s="2"/>
    </row>
    <row r="78" spans="3:17" x14ac:dyDescent="0.25">
      <c r="I78" s="2"/>
      <c r="J78" s="2"/>
      <c r="K78" s="2"/>
      <c r="L78" s="2"/>
      <c r="M78" s="2"/>
      <c r="N78" s="2"/>
      <c r="O78" s="2"/>
      <c r="P78" s="2"/>
      <c r="Q78" s="2"/>
    </row>
    <row r="79" spans="3:17" x14ac:dyDescent="0.25">
      <c r="I79" s="2"/>
      <c r="J79" s="2"/>
      <c r="K79" s="2"/>
      <c r="L79" s="2"/>
      <c r="M79" s="2"/>
      <c r="N79" s="2"/>
      <c r="O79" s="2"/>
      <c r="P79" s="2"/>
      <c r="Q79" s="2"/>
    </row>
    <row r="80" spans="3:17" x14ac:dyDescent="0.25">
      <c r="I80" s="2"/>
      <c r="J80" s="2"/>
      <c r="K80" s="2"/>
      <c r="L80" s="2"/>
      <c r="M80" s="2"/>
      <c r="N80" s="2"/>
      <c r="O80" s="2"/>
      <c r="P80" s="2"/>
      <c r="Q80" s="2"/>
    </row>
    <row r="81" spans="3:17" x14ac:dyDescent="0.25">
      <c r="I81" s="2"/>
      <c r="J81" s="2"/>
      <c r="K81" s="2"/>
      <c r="L81" s="2"/>
      <c r="M81" s="2"/>
      <c r="N81" s="2"/>
      <c r="O81" s="2"/>
      <c r="P81" s="2"/>
      <c r="Q81" s="2"/>
    </row>
    <row r="82" spans="3:17" x14ac:dyDescent="0.25">
      <c r="I82" s="2"/>
      <c r="J82" s="2"/>
      <c r="K82" s="2"/>
      <c r="L82" s="2"/>
      <c r="M82" s="2"/>
      <c r="N82" s="2"/>
      <c r="O82" s="2"/>
      <c r="P82" s="2"/>
      <c r="Q82" s="2"/>
    </row>
    <row r="83" spans="3:17" x14ac:dyDescent="0.25">
      <c r="I83" s="2"/>
      <c r="J83" s="2"/>
      <c r="K83" s="2"/>
      <c r="L83" s="2"/>
      <c r="M83" s="2"/>
      <c r="N83" s="2"/>
      <c r="O83" s="2"/>
      <c r="P83" s="2"/>
      <c r="Q83" s="2"/>
    </row>
    <row r="84" spans="3:17" x14ac:dyDescent="0.25">
      <c r="I84" s="2"/>
      <c r="J84" s="2"/>
      <c r="K84" s="2"/>
      <c r="L84" s="2"/>
      <c r="M84" s="2"/>
      <c r="N84" s="2"/>
      <c r="O84" s="2"/>
      <c r="P84" s="2"/>
      <c r="Q84" s="2"/>
    </row>
    <row r="85" spans="3:17" x14ac:dyDescent="0.25">
      <c r="I85" s="2"/>
      <c r="J85" s="2"/>
      <c r="K85" s="2"/>
      <c r="L85" s="2"/>
      <c r="M85" s="2"/>
      <c r="N85" s="2"/>
      <c r="O85" s="2"/>
      <c r="P85" s="2"/>
      <c r="Q85" s="2"/>
    </row>
    <row r="86" spans="3:17" x14ac:dyDescent="0.25">
      <c r="I86" s="2"/>
      <c r="J86" s="2"/>
      <c r="K86" s="2"/>
      <c r="L86" s="2"/>
      <c r="M86" s="2"/>
      <c r="N86" s="2"/>
      <c r="O86" s="2"/>
      <c r="P86" s="2"/>
      <c r="Q86" s="2"/>
    </row>
    <row r="87" spans="3:17" x14ac:dyDescent="0.25">
      <c r="I87" s="2"/>
      <c r="J87" s="2"/>
      <c r="K87" s="2"/>
      <c r="L87" s="2"/>
      <c r="M87" s="2"/>
      <c r="N87" s="2"/>
      <c r="O87" s="2"/>
      <c r="P87" s="2"/>
      <c r="Q87" s="2"/>
    </row>
    <row r="88" spans="3:17" x14ac:dyDescent="0.25">
      <c r="I88" s="2"/>
      <c r="J88" s="2"/>
      <c r="K88" s="2"/>
      <c r="L88" s="2"/>
      <c r="M88" s="2"/>
      <c r="N88" s="2"/>
      <c r="O88" s="2"/>
      <c r="P88" s="2"/>
      <c r="Q88" s="2"/>
    </row>
    <row r="89" spans="3:17" x14ac:dyDescent="0.25">
      <c r="I89" s="2"/>
      <c r="J89" s="2"/>
      <c r="K89" s="2"/>
      <c r="L89" s="2"/>
      <c r="M89" s="2"/>
      <c r="N89" s="2"/>
      <c r="O89" s="2"/>
      <c r="P89" s="2"/>
      <c r="Q89" s="2"/>
    </row>
    <row r="90" spans="3:17" x14ac:dyDescent="0.25">
      <c r="I90" s="2"/>
      <c r="J90" s="2"/>
      <c r="K90" s="2"/>
      <c r="L90" s="2"/>
      <c r="M90" s="2"/>
      <c r="N90" s="2"/>
      <c r="O90" s="2"/>
      <c r="P90" s="2"/>
      <c r="Q90" s="2"/>
    </row>
    <row r="91" spans="3:17" x14ac:dyDescent="0.25">
      <c r="I91" s="2"/>
      <c r="J91" s="2"/>
      <c r="K91" s="2"/>
      <c r="L91" s="2"/>
      <c r="M91" s="2"/>
      <c r="N91" s="2"/>
      <c r="O91" s="2"/>
      <c r="P91" s="2"/>
      <c r="Q91" s="2"/>
    </row>
    <row r="92" spans="3:17" x14ac:dyDescent="0.25">
      <c r="I92" s="2"/>
      <c r="J92" s="2"/>
      <c r="K92" s="2"/>
      <c r="L92" s="2"/>
      <c r="M92" s="2"/>
      <c r="N92" s="2"/>
      <c r="O92" s="2"/>
      <c r="P92" s="2"/>
      <c r="Q92" s="2"/>
    </row>
    <row r="93" spans="3:17" x14ac:dyDescent="0.25">
      <c r="I93" s="2"/>
      <c r="J93" s="2"/>
      <c r="K93" s="2"/>
      <c r="L93" s="2"/>
      <c r="M93" s="2"/>
      <c r="N93" s="2"/>
      <c r="O93" s="2"/>
      <c r="P93" s="2"/>
      <c r="Q93" s="2"/>
    </row>
    <row r="94" spans="3:17" ht="16" thickBot="1" x14ac:dyDescent="0.4">
      <c r="I94" s="335"/>
      <c r="J94" s="49"/>
      <c r="K94" s="49"/>
      <c r="L94" s="49"/>
      <c r="M94" s="49"/>
      <c r="N94" s="49"/>
      <c r="O94" s="2"/>
      <c r="P94" s="2"/>
      <c r="Q94" s="2"/>
    </row>
    <row r="95" spans="3:17" ht="13" x14ac:dyDescent="0.3">
      <c r="C95" s="5"/>
      <c r="D95" s="6" t="s">
        <v>4</v>
      </c>
      <c r="E95" s="6" t="s">
        <v>6</v>
      </c>
      <c r="F95" s="7"/>
      <c r="G95" s="8" t="s">
        <v>7</v>
      </c>
      <c r="I95" s="55"/>
      <c r="M95" s="319"/>
      <c r="N95" s="49"/>
      <c r="O95" s="2"/>
      <c r="P95" s="2"/>
      <c r="Q95" s="2"/>
    </row>
    <row r="96" spans="3:17" ht="13.5" thickBot="1" x14ac:dyDescent="0.35">
      <c r="C96" s="9" t="s">
        <v>3</v>
      </c>
      <c r="D96" s="10" t="s">
        <v>5</v>
      </c>
      <c r="E96" s="10" t="s">
        <v>5</v>
      </c>
      <c r="F96" s="242" t="s">
        <v>2</v>
      </c>
      <c r="G96" s="9" t="s">
        <v>18</v>
      </c>
      <c r="I96" s="319"/>
      <c r="M96" s="319"/>
      <c r="N96" s="49"/>
      <c r="O96" s="2"/>
      <c r="P96" s="2"/>
      <c r="Q96" s="2"/>
    </row>
    <row r="97" spans="3:17" x14ac:dyDescent="0.25">
      <c r="C97" s="11" t="s">
        <v>16</v>
      </c>
      <c r="D97" s="12">
        <v>10</v>
      </c>
      <c r="E97" s="13">
        <v>20</v>
      </c>
      <c r="F97" s="12">
        <f>(E97+D97)/2</f>
        <v>15</v>
      </c>
      <c r="G97" s="239">
        <f>(E97-D97)/6</f>
        <v>1.6666666666666667</v>
      </c>
      <c r="I97" s="108"/>
      <c r="M97" s="43"/>
      <c r="N97" s="49"/>
      <c r="O97" s="2"/>
      <c r="P97" s="2"/>
      <c r="Q97" s="2"/>
    </row>
    <row r="98" spans="3:17" x14ac:dyDescent="0.25">
      <c r="C98" s="14" t="s">
        <v>15</v>
      </c>
      <c r="D98" s="68">
        <v>34</v>
      </c>
      <c r="E98" s="109">
        <v>40</v>
      </c>
      <c r="F98" s="15">
        <f>(E98+D98)/2</f>
        <v>37</v>
      </c>
      <c r="G98" s="240">
        <f>(E98-D98)/6</f>
        <v>1</v>
      </c>
      <c r="I98" s="108"/>
      <c r="M98" s="43"/>
      <c r="N98" s="49"/>
      <c r="O98" s="2"/>
      <c r="P98" s="2"/>
      <c r="Q98" s="2"/>
    </row>
    <row r="99" spans="3:17" ht="13" thickBot="1" x14ac:dyDescent="0.3">
      <c r="C99" s="17" t="s">
        <v>28</v>
      </c>
      <c r="D99" s="69">
        <v>22</v>
      </c>
      <c r="E99" s="238">
        <v>25</v>
      </c>
      <c r="F99" s="18">
        <f>(E99+D99)/2</f>
        <v>23.5</v>
      </c>
      <c r="G99" s="241">
        <f>(E99-D99)/6</f>
        <v>0.5</v>
      </c>
      <c r="I99" s="108"/>
      <c r="M99" s="43"/>
      <c r="N99" s="49"/>
      <c r="O99" s="2"/>
      <c r="P99" s="2"/>
      <c r="Q99" s="2"/>
    </row>
    <row r="100" spans="3:17" x14ac:dyDescent="0.25">
      <c r="I100" s="2"/>
      <c r="J100" s="2"/>
      <c r="K100" s="2"/>
      <c r="L100" s="2"/>
      <c r="M100" s="2"/>
      <c r="N100" s="2"/>
      <c r="O100" s="2"/>
      <c r="P100" s="2"/>
      <c r="Q100" s="2"/>
    </row>
    <row r="101" spans="3:17" x14ac:dyDescent="0.25">
      <c r="I101" s="2"/>
      <c r="J101" s="2"/>
      <c r="K101" s="2"/>
      <c r="L101" s="2"/>
      <c r="M101" s="2"/>
      <c r="N101" s="2"/>
      <c r="O101" s="2"/>
      <c r="P101" s="2"/>
      <c r="Q101" s="2"/>
    </row>
    <row r="102" spans="3:17" x14ac:dyDescent="0.25">
      <c r="I102" s="2"/>
      <c r="J102" s="2"/>
      <c r="K102" s="2"/>
      <c r="L102" s="2"/>
      <c r="M102" s="2"/>
      <c r="N102" s="2"/>
      <c r="O102" s="2"/>
      <c r="P102" s="2"/>
      <c r="Q102" s="2"/>
    </row>
    <row r="103" spans="3:17" x14ac:dyDescent="0.25">
      <c r="I103" s="2"/>
      <c r="J103" s="2"/>
      <c r="K103" s="2"/>
      <c r="L103" s="2"/>
      <c r="M103" s="2"/>
      <c r="N103" s="2"/>
      <c r="O103" s="2"/>
      <c r="P103" s="2"/>
      <c r="Q103" s="2"/>
    </row>
    <row r="104" spans="3:17" x14ac:dyDescent="0.25">
      <c r="I104" s="2"/>
      <c r="J104" s="2"/>
      <c r="K104" s="2"/>
      <c r="L104" s="2"/>
      <c r="M104" s="2"/>
      <c r="N104" s="2"/>
      <c r="O104" s="2"/>
      <c r="P104" s="2"/>
      <c r="Q104" s="2"/>
    </row>
    <row r="105" spans="3:17" x14ac:dyDescent="0.25">
      <c r="I105" s="2"/>
      <c r="J105" s="2"/>
      <c r="K105" s="2"/>
      <c r="L105" s="2"/>
      <c r="M105" s="2"/>
      <c r="N105" s="2"/>
      <c r="O105" s="2"/>
      <c r="P105" s="2"/>
      <c r="Q105" s="2"/>
    </row>
    <row r="106" spans="3:17" ht="15.5" x14ac:dyDescent="0.4">
      <c r="C106" s="20" t="s">
        <v>17</v>
      </c>
      <c r="D106" t="s">
        <v>29</v>
      </c>
      <c r="I106" s="2"/>
      <c r="J106" s="2"/>
      <c r="K106" s="2"/>
      <c r="L106" s="2"/>
      <c r="M106" s="2"/>
      <c r="N106" s="2"/>
      <c r="O106" s="2"/>
      <c r="P106" s="2"/>
      <c r="Q106" s="2"/>
    </row>
    <row r="107" spans="3:17" ht="15" x14ac:dyDescent="0.4">
      <c r="C107" s="21" t="s">
        <v>8</v>
      </c>
      <c r="D107" s="28">
        <f>( G98^2 + G99^2 + G97^2 ) ^0.5</f>
        <v>2.0069324297987161</v>
      </c>
      <c r="I107" s="2"/>
      <c r="J107" s="2"/>
      <c r="K107" s="2"/>
      <c r="L107" s="2"/>
      <c r="M107" s="2"/>
      <c r="N107" s="2"/>
      <c r="O107" s="2"/>
      <c r="P107" s="2"/>
      <c r="Q107" s="2"/>
    </row>
    <row r="108" spans="3:17" ht="15.5" x14ac:dyDescent="0.4">
      <c r="C108" s="20" t="s">
        <v>336</v>
      </c>
      <c r="D108" s="22" t="s">
        <v>30</v>
      </c>
      <c r="H108" t="s">
        <v>1</v>
      </c>
      <c r="I108" s="2"/>
      <c r="J108" s="2"/>
      <c r="K108" s="2"/>
      <c r="L108" s="2"/>
      <c r="M108" s="2"/>
      <c r="N108" s="2"/>
      <c r="O108" s="2"/>
      <c r="P108" s="2"/>
      <c r="Q108" s="2"/>
    </row>
    <row r="109" spans="3:17" ht="13" x14ac:dyDescent="0.3">
      <c r="C109" s="20" t="s">
        <v>9</v>
      </c>
      <c r="D109" s="28">
        <f>F97</f>
        <v>15</v>
      </c>
      <c r="I109" s="2"/>
      <c r="J109" s="2"/>
      <c r="K109" s="2"/>
      <c r="L109" s="2"/>
      <c r="M109" s="2"/>
      <c r="N109" s="2"/>
      <c r="O109" s="2"/>
      <c r="P109" s="2"/>
      <c r="Q109" s="2"/>
    </row>
    <row r="110" spans="3:17" x14ac:dyDescent="0.25">
      <c r="I110" s="2"/>
      <c r="J110" s="2"/>
      <c r="K110" s="2"/>
      <c r="L110" s="2"/>
      <c r="M110" s="2"/>
      <c r="N110" s="2"/>
      <c r="O110" s="2"/>
      <c r="P110" s="2"/>
      <c r="Q110" s="2"/>
    </row>
    <row r="111" spans="3:17" ht="15.5" x14ac:dyDescent="0.4">
      <c r="C111" s="20" t="s">
        <v>11</v>
      </c>
      <c r="D111" s="28">
        <f>D97</f>
        <v>10</v>
      </c>
      <c r="E111" s="24" t="s">
        <v>31</v>
      </c>
      <c r="F111" t="s">
        <v>337</v>
      </c>
      <c r="I111" s="2"/>
      <c r="J111" s="2"/>
      <c r="K111" s="2"/>
      <c r="L111" s="2"/>
      <c r="M111" s="2"/>
      <c r="N111" s="2"/>
      <c r="O111" s="2"/>
      <c r="P111" s="2"/>
      <c r="Q111" s="2"/>
    </row>
    <row r="112" spans="3:17" ht="13" x14ac:dyDescent="0.3">
      <c r="C112" s="20" t="s">
        <v>12</v>
      </c>
      <c r="D112" s="28">
        <f>E97</f>
        <v>20</v>
      </c>
      <c r="E112" s="25" t="s">
        <v>10</v>
      </c>
      <c r="F112" s="26">
        <f>(D112 - D109) / D107</f>
        <v>2.4913643956121989</v>
      </c>
      <c r="I112" s="2"/>
      <c r="J112" s="2"/>
      <c r="K112" s="2"/>
      <c r="L112" s="2"/>
      <c r="M112" s="2"/>
      <c r="N112" s="2"/>
      <c r="O112" s="2"/>
      <c r="P112" s="2"/>
      <c r="Q112" s="2"/>
    </row>
    <row r="113" spans="3:17" ht="15.5" x14ac:dyDescent="0.4">
      <c r="C113" s="27"/>
      <c r="D113" s="28"/>
      <c r="E113" s="24" t="s">
        <v>32</v>
      </c>
      <c r="F113" t="s">
        <v>337</v>
      </c>
      <c r="I113" s="2"/>
      <c r="J113" s="2"/>
      <c r="K113" s="2"/>
      <c r="L113" s="2"/>
      <c r="M113" s="2"/>
      <c r="N113" s="2"/>
      <c r="O113" s="2"/>
      <c r="P113" s="2"/>
      <c r="Q113" s="2"/>
    </row>
    <row r="114" spans="3:17" x14ac:dyDescent="0.25">
      <c r="C114" s="29"/>
      <c r="E114" s="25" t="s">
        <v>10</v>
      </c>
      <c r="F114" s="26">
        <f>(D112 - D109) / D107</f>
        <v>2.4913643956121989</v>
      </c>
      <c r="I114" s="2"/>
      <c r="J114" s="2"/>
      <c r="K114" s="2"/>
      <c r="L114" s="2"/>
      <c r="M114" s="2"/>
      <c r="N114" s="2"/>
      <c r="O114" s="2"/>
      <c r="P114" s="2"/>
      <c r="Q114" s="2"/>
    </row>
    <row r="115" spans="3:17" ht="15.5" x14ac:dyDescent="0.4">
      <c r="C115" s="29"/>
      <c r="E115" s="20" t="s">
        <v>13</v>
      </c>
      <c r="F115" t="s">
        <v>33</v>
      </c>
      <c r="I115" s="2"/>
      <c r="J115" s="2"/>
      <c r="K115" s="2"/>
      <c r="L115" s="2"/>
      <c r="M115" s="2"/>
      <c r="N115" s="2"/>
      <c r="O115" s="2"/>
      <c r="P115" s="2"/>
      <c r="Q115" s="2"/>
    </row>
    <row r="116" spans="3:17" x14ac:dyDescent="0.25">
      <c r="C116" s="29"/>
      <c r="E116" s="25" t="s">
        <v>10</v>
      </c>
      <c r="F116" s="30">
        <f>2*(1 - NORMSDIST( F114 ))</f>
        <v>1.2725353282910801E-2</v>
      </c>
      <c r="I116" s="2"/>
      <c r="J116" s="2"/>
      <c r="K116" s="2"/>
      <c r="L116" s="2"/>
      <c r="M116" s="2"/>
      <c r="N116" s="2"/>
      <c r="O116" s="2"/>
      <c r="P116" s="2"/>
      <c r="Q116" s="2"/>
    </row>
    <row r="117" spans="3:17" ht="13" x14ac:dyDescent="0.3">
      <c r="C117" s="29"/>
      <c r="D117" s="3"/>
      <c r="E117" s="20" t="s">
        <v>14</v>
      </c>
      <c r="F117" t="s">
        <v>19</v>
      </c>
      <c r="I117" s="2"/>
      <c r="J117" s="2"/>
      <c r="K117" s="2"/>
      <c r="L117" s="2"/>
      <c r="M117" s="2"/>
      <c r="N117" s="2"/>
      <c r="O117" s="2"/>
      <c r="P117" s="2"/>
      <c r="Q117" s="2"/>
    </row>
    <row r="118" spans="3:17" ht="13" x14ac:dyDescent="0.3">
      <c r="E118" s="20" t="s">
        <v>9</v>
      </c>
      <c r="F118" s="243">
        <f>F116*1000000</f>
        <v>12725.353282910801</v>
      </c>
      <c r="I118" s="2"/>
      <c r="J118" s="2"/>
      <c r="K118" s="2"/>
      <c r="L118" s="2"/>
      <c r="M118" s="2"/>
      <c r="N118" s="2"/>
      <c r="O118" s="2"/>
      <c r="P118" s="2"/>
      <c r="Q118" s="2"/>
    </row>
    <row r="119" spans="3:17" x14ac:dyDescent="0.25">
      <c r="I119" s="2"/>
      <c r="J119" s="2"/>
      <c r="K119" s="2"/>
      <c r="L119" s="2"/>
      <c r="M119" s="2"/>
      <c r="N119" s="2"/>
      <c r="O119" s="2"/>
      <c r="P119" s="2"/>
      <c r="Q119" s="2"/>
    </row>
    <row r="120" spans="3:17" x14ac:dyDescent="0.25">
      <c r="I120" s="2"/>
      <c r="J120" s="2"/>
      <c r="K120" s="2"/>
      <c r="L120" s="2"/>
      <c r="M120" s="2"/>
      <c r="N120" s="2"/>
      <c r="O120" s="2"/>
      <c r="P120" s="2"/>
      <c r="Q120" s="2"/>
    </row>
    <row r="121" spans="3:17" x14ac:dyDescent="0.25">
      <c r="I121" s="2"/>
      <c r="J121" s="2"/>
      <c r="K121" s="2"/>
      <c r="L121" s="2"/>
      <c r="M121" s="2"/>
      <c r="N121" s="2"/>
      <c r="O121" s="2"/>
      <c r="P121" s="2"/>
      <c r="Q121" s="2"/>
    </row>
    <row r="122" spans="3:17" x14ac:dyDescent="0.25">
      <c r="I122" s="2"/>
      <c r="J122" s="2"/>
      <c r="K122" s="2"/>
      <c r="L122" s="2"/>
      <c r="M122" s="2"/>
      <c r="N122" s="2"/>
      <c r="O122" s="2"/>
      <c r="P122" s="2"/>
      <c r="Q122" s="2"/>
    </row>
    <row r="123" spans="3:17" x14ac:dyDescent="0.25">
      <c r="I123" s="2"/>
      <c r="J123" s="2"/>
      <c r="K123" s="2"/>
      <c r="L123" s="2"/>
      <c r="M123" s="2"/>
      <c r="N123" s="2"/>
      <c r="O123" s="2"/>
      <c r="P123" s="2"/>
      <c r="Q123" s="2"/>
    </row>
    <row r="124" spans="3:17" x14ac:dyDescent="0.25">
      <c r="I124" s="2"/>
      <c r="J124" s="2"/>
      <c r="K124" s="2"/>
      <c r="L124" s="2"/>
      <c r="M124" s="2"/>
      <c r="N124" s="2"/>
      <c r="O124" s="2"/>
      <c r="P124" s="2"/>
      <c r="Q124" s="2"/>
    </row>
    <row r="125" spans="3:17" x14ac:dyDescent="0.25">
      <c r="I125" s="2"/>
      <c r="J125" s="2"/>
      <c r="K125" s="2"/>
      <c r="L125" s="2"/>
      <c r="M125" s="2"/>
      <c r="N125" s="2"/>
      <c r="O125" s="2"/>
      <c r="P125" s="2"/>
      <c r="Q125" s="2"/>
    </row>
    <row r="126" spans="3:17" x14ac:dyDescent="0.25">
      <c r="I126" s="2"/>
      <c r="J126" s="2"/>
      <c r="K126" s="2"/>
      <c r="L126" s="2"/>
      <c r="M126" s="2"/>
      <c r="N126" s="2"/>
      <c r="O126" s="2"/>
      <c r="P126" s="2"/>
      <c r="Q126" s="2"/>
    </row>
    <row r="127" spans="3:17" x14ac:dyDescent="0.25">
      <c r="I127" s="2"/>
      <c r="J127" s="2"/>
      <c r="K127" s="2"/>
      <c r="L127" s="2"/>
      <c r="M127" s="2"/>
      <c r="N127" s="2"/>
      <c r="O127" s="2"/>
      <c r="P127" s="2"/>
      <c r="Q127" s="2"/>
    </row>
    <row r="128" spans="3:17" x14ac:dyDescent="0.25">
      <c r="I128" s="2"/>
      <c r="J128" s="2"/>
      <c r="K128" s="2"/>
      <c r="L128" s="2"/>
      <c r="M128" s="2"/>
      <c r="N128" s="2"/>
      <c r="O128" s="2"/>
      <c r="P128" s="2"/>
      <c r="Q128" s="2"/>
    </row>
    <row r="129" spans="9:17" x14ac:dyDescent="0.25">
      <c r="I129" s="2"/>
      <c r="J129" s="2"/>
      <c r="K129" s="2"/>
      <c r="L129" s="2"/>
      <c r="M129" s="2"/>
      <c r="N129" s="2"/>
      <c r="O129" s="2"/>
      <c r="P129" s="2"/>
      <c r="Q129" s="2"/>
    </row>
    <row r="130" spans="9:17" ht="13" x14ac:dyDescent="0.3">
      <c r="I130" s="336"/>
      <c r="J130" s="40"/>
      <c r="K130" s="2"/>
      <c r="L130" s="2"/>
      <c r="M130" s="2"/>
      <c r="N130" s="2"/>
      <c r="O130" s="2"/>
      <c r="P130" s="2"/>
      <c r="Q130" s="2"/>
    </row>
    <row r="131" spans="9:17" ht="13" x14ac:dyDescent="0.3">
      <c r="I131" s="319"/>
      <c r="J131" s="40"/>
      <c r="K131" s="2"/>
      <c r="L131" s="2"/>
      <c r="M131" s="2"/>
      <c r="N131" s="2"/>
      <c r="O131" s="2"/>
      <c r="P131" s="2"/>
      <c r="Q131" s="2"/>
    </row>
    <row r="132" spans="9:17" x14ac:dyDescent="0.25">
      <c r="I132" s="45"/>
      <c r="J132" s="45"/>
      <c r="K132" s="2"/>
      <c r="L132" s="2"/>
      <c r="M132" s="2"/>
      <c r="N132" s="2"/>
      <c r="O132" s="2"/>
      <c r="P132" s="2"/>
      <c r="Q132" s="2"/>
    </row>
    <row r="133" spans="9:17" x14ac:dyDescent="0.25">
      <c r="I133" s="45"/>
      <c r="J133" s="45"/>
      <c r="K133" s="2"/>
      <c r="L133" s="2"/>
      <c r="M133" s="2"/>
      <c r="N133" s="2"/>
      <c r="O133" s="2"/>
      <c r="P133" s="2"/>
      <c r="Q133" s="2"/>
    </row>
    <row r="134" spans="9:17" x14ac:dyDescent="0.25">
      <c r="I134" s="45"/>
      <c r="J134" s="45"/>
      <c r="K134" s="2"/>
      <c r="L134" s="2"/>
      <c r="M134" s="2"/>
      <c r="N134" s="2"/>
      <c r="O134" s="2"/>
      <c r="P134" s="2"/>
      <c r="Q134" s="2"/>
    </row>
    <row r="135" spans="9:17" x14ac:dyDescent="0.25">
      <c r="I135" s="45"/>
      <c r="J135" s="45"/>
      <c r="K135" s="2"/>
      <c r="L135" s="2"/>
      <c r="M135" s="2"/>
      <c r="N135" s="2"/>
      <c r="O135" s="2"/>
      <c r="P135" s="2"/>
      <c r="Q135" s="2"/>
    </row>
    <row r="136" spans="9:17" x14ac:dyDescent="0.25">
      <c r="I136" s="49"/>
      <c r="J136" s="49"/>
      <c r="K136" s="2"/>
      <c r="L136" s="2"/>
      <c r="M136" s="2"/>
      <c r="N136" s="2"/>
      <c r="O136" s="2"/>
      <c r="P136" s="2"/>
      <c r="Q136" s="2"/>
    </row>
    <row r="137" spans="9:17" x14ac:dyDescent="0.25">
      <c r="I137" s="108"/>
      <c r="J137" s="43"/>
      <c r="K137" s="2"/>
      <c r="L137" s="2"/>
      <c r="M137" s="2"/>
      <c r="N137" s="2"/>
      <c r="O137" s="2"/>
      <c r="P137" s="2"/>
      <c r="Q137" s="2"/>
    </row>
    <row r="138" spans="9:17" x14ac:dyDescent="0.25">
      <c r="I138" s="108"/>
      <c r="J138" s="43"/>
      <c r="K138" s="2"/>
      <c r="L138" s="2"/>
      <c r="M138" s="2"/>
      <c r="N138" s="2"/>
      <c r="O138" s="2"/>
      <c r="P138" s="2"/>
      <c r="Q138" s="2"/>
    </row>
    <row r="139" spans="9:17" x14ac:dyDescent="0.25">
      <c r="I139" s="108"/>
      <c r="J139" s="43"/>
      <c r="K139" s="2"/>
      <c r="L139" s="2"/>
      <c r="M139" s="2"/>
      <c r="N139" s="2"/>
      <c r="O139" s="2"/>
      <c r="P139" s="2"/>
      <c r="Q139" s="2"/>
    </row>
    <row r="140" spans="9:17" x14ac:dyDescent="0.25">
      <c r="I140" s="108"/>
      <c r="J140" s="52"/>
      <c r="K140" s="2"/>
      <c r="L140" s="2"/>
      <c r="M140" s="2"/>
      <c r="N140" s="2"/>
      <c r="O140" s="2"/>
      <c r="P140" s="2"/>
      <c r="Q140" s="2"/>
    </row>
    <row r="141" spans="9:17" ht="13" x14ac:dyDescent="0.3">
      <c r="I141" s="2"/>
      <c r="J141" s="53"/>
      <c r="K141" s="2"/>
      <c r="L141" s="2"/>
      <c r="M141" s="2"/>
      <c r="N141" s="2"/>
      <c r="O141" s="2"/>
      <c r="P141" s="2"/>
      <c r="Q141" s="2"/>
    </row>
    <row r="142" spans="9:17" ht="13" x14ac:dyDescent="0.3">
      <c r="I142" s="2"/>
      <c r="J142" s="53"/>
      <c r="K142" s="2"/>
      <c r="L142" s="2"/>
      <c r="M142" s="2"/>
      <c r="N142" s="2"/>
      <c r="O142" s="2"/>
      <c r="P142" s="2"/>
      <c r="Q142" s="2"/>
    </row>
    <row r="143" spans="9:17" ht="13" x14ac:dyDescent="0.3">
      <c r="I143" s="2"/>
      <c r="J143" s="53"/>
      <c r="K143" s="2"/>
      <c r="L143" s="2"/>
      <c r="M143" s="2"/>
      <c r="N143" s="2"/>
      <c r="O143" s="2"/>
      <c r="P143" s="2"/>
      <c r="Q143" s="2"/>
    </row>
    <row r="144" spans="9:17" ht="13" x14ac:dyDescent="0.3">
      <c r="I144" s="2"/>
      <c r="J144" s="54"/>
      <c r="K144" s="2"/>
      <c r="L144" s="2"/>
      <c r="M144" s="2"/>
      <c r="N144" s="2"/>
      <c r="O144" s="2"/>
      <c r="P144" s="2"/>
      <c r="Q144" s="2"/>
    </row>
    <row r="145" spans="2:17" ht="13" thickBot="1" x14ac:dyDescent="0.3">
      <c r="I145" s="2"/>
      <c r="J145" s="55"/>
      <c r="K145" s="2"/>
      <c r="L145" s="2"/>
      <c r="M145" s="2"/>
      <c r="N145" s="2"/>
      <c r="O145" s="2"/>
      <c r="P145" s="2"/>
      <c r="Q145" s="2"/>
    </row>
    <row r="146" spans="2:17" ht="13.5" thickBot="1" x14ac:dyDescent="0.35">
      <c r="C146" s="31" t="s">
        <v>3</v>
      </c>
      <c r="D146" s="32"/>
      <c r="E146" s="33" t="s">
        <v>27</v>
      </c>
      <c r="F146" s="34"/>
      <c r="I146" s="2"/>
      <c r="J146" s="55"/>
      <c r="K146" s="2"/>
      <c r="L146" s="2"/>
      <c r="M146" s="2"/>
      <c r="N146" s="2"/>
      <c r="O146" s="2"/>
      <c r="P146" s="2"/>
      <c r="Q146" s="2"/>
    </row>
    <row r="147" spans="2:17" ht="13" thickBot="1" x14ac:dyDescent="0.3">
      <c r="C147" s="35" t="s">
        <v>24</v>
      </c>
      <c r="D147" s="36"/>
      <c r="E147" s="37"/>
      <c r="F147" s="38"/>
      <c r="I147" s="2"/>
      <c r="J147" s="55"/>
      <c r="K147" s="2"/>
      <c r="L147" s="2"/>
      <c r="M147" s="2"/>
      <c r="N147" s="2"/>
      <c r="O147" s="2"/>
      <c r="P147" s="2"/>
      <c r="Q147" s="2"/>
    </row>
    <row r="148" spans="2:17" ht="13" thickBot="1" x14ac:dyDescent="0.3">
      <c r="C148" s="35" t="s">
        <v>25</v>
      </c>
      <c r="D148" s="36"/>
      <c r="E148" s="37"/>
      <c r="F148" s="38"/>
      <c r="I148" s="2"/>
      <c r="J148" s="55"/>
      <c r="K148" s="2"/>
      <c r="L148" s="2"/>
      <c r="M148" s="2"/>
      <c r="N148" s="2"/>
      <c r="O148" s="2"/>
      <c r="P148" s="2"/>
      <c r="Q148" s="2"/>
    </row>
    <row r="149" spans="2:17" ht="13" thickBot="1" x14ac:dyDescent="0.3">
      <c r="C149" s="35" t="s">
        <v>26</v>
      </c>
      <c r="D149" s="36"/>
      <c r="E149" s="37"/>
      <c r="F149" s="38"/>
      <c r="I149" s="2"/>
      <c r="J149" s="49"/>
      <c r="K149" s="2"/>
      <c r="L149" s="2"/>
      <c r="M149" s="2"/>
      <c r="N149" s="2"/>
      <c r="O149" s="2"/>
      <c r="P149" s="2"/>
      <c r="Q149" s="2"/>
    </row>
    <row r="150" spans="2:17" x14ac:dyDescent="0.25">
      <c r="I150" s="2"/>
      <c r="J150" s="2"/>
      <c r="K150" s="2"/>
      <c r="L150" s="2"/>
      <c r="M150" s="2"/>
      <c r="N150" s="2"/>
      <c r="O150" s="2"/>
      <c r="P150" s="2"/>
      <c r="Q150" s="2"/>
    </row>
    <row r="151" spans="2:17" x14ac:dyDescent="0.25">
      <c r="I151" s="2"/>
      <c r="J151" s="2"/>
      <c r="K151" s="2"/>
      <c r="L151" s="2"/>
      <c r="M151" s="2"/>
      <c r="N151" s="2"/>
      <c r="O151" s="2"/>
      <c r="P151" s="2"/>
      <c r="Q151" s="2"/>
    </row>
    <row r="152" spans="2:17" x14ac:dyDescent="0.25">
      <c r="I152" s="49"/>
      <c r="J152" s="49"/>
      <c r="K152" s="2"/>
      <c r="L152" s="2"/>
      <c r="M152" s="2"/>
      <c r="N152" s="2"/>
      <c r="O152" s="2"/>
      <c r="P152" s="2"/>
      <c r="Q152" s="2"/>
    </row>
    <row r="153" spans="2:17" ht="13" x14ac:dyDescent="0.3">
      <c r="I153" s="319"/>
      <c r="J153" s="49"/>
      <c r="K153" s="2"/>
      <c r="L153" s="2"/>
      <c r="M153" s="2"/>
      <c r="N153" s="2"/>
      <c r="O153" s="2"/>
      <c r="P153" s="2"/>
      <c r="Q153" s="2"/>
    </row>
    <row r="154" spans="2:17" x14ac:dyDescent="0.25">
      <c r="I154" s="108"/>
      <c r="J154" s="49"/>
      <c r="K154" s="2"/>
      <c r="L154" s="2"/>
      <c r="M154" s="2"/>
      <c r="N154" s="2"/>
      <c r="O154" s="2"/>
      <c r="P154" s="2"/>
      <c r="Q154" s="2"/>
    </row>
    <row r="155" spans="2:17" x14ac:dyDescent="0.25">
      <c r="I155" s="2"/>
      <c r="J155" s="2"/>
      <c r="K155" s="2"/>
      <c r="L155" s="2"/>
      <c r="M155" s="2"/>
      <c r="N155" s="2"/>
      <c r="O155" s="2"/>
      <c r="P155" s="2"/>
      <c r="Q155" s="2"/>
    </row>
    <row r="156" spans="2:17" ht="13.5" thickBot="1" x14ac:dyDescent="0.35">
      <c r="B156" s="3" t="s">
        <v>353</v>
      </c>
      <c r="I156" s="244" t="s">
        <v>341</v>
      </c>
      <c r="J156" s="49"/>
    </row>
    <row r="157" spans="2:17" ht="13" x14ac:dyDescent="0.3">
      <c r="C157" s="5"/>
      <c r="D157" s="6" t="s">
        <v>4</v>
      </c>
      <c r="E157" s="6" t="s">
        <v>6</v>
      </c>
      <c r="F157" s="7"/>
      <c r="G157" s="8" t="s">
        <v>7</v>
      </c>
      <c r="I157" s="5"/>
      <c r="J157" s="6" t="s">
        <v>4</v>
      </c>
      <c r="K157" s="6" t="s">
        <v>6</v>
      </c>
      <c r="L157" s="7"/>
      <c r="M157" s="8" t="s">
        <v>7</v>
      </c>
    </row>
    <row r="158" spans="2:17" ht="13.5" thickBot="1" x14ac:dyDescent="0.35">
      <c r="C158" s="9" t="s">
        <v>3</v>
      </c>
      <c r="D158" s="10" t="s">
        <v>5</v>
      </c>
      <c r="E158" s="10" t="s">
        <v>5</v>
      </c>
      <c r="F158" s="242" t="s">
        <v>2</v>
      </c>
      <c r="G158" s="9" t="s">
        <v>18</v>
      </c>
      <c r="I158" s="9" t="s">
        <v>3</v>
      </c>
      <c r="J158" s="10" t="s">
        <v>5</v>
      </c>
      <c r="K158" s="10" t="s">
        <v>5</v>
      </c>
      <c r="L158" s="242" t="s">
        <v>2</v>
      </c>
      <c r="M158" s="9" t="s">
        <v>18</v>
      </c>
    </row>
    <row r="159" spans="2:17" x14ac:dyDescent="0.25">
      <c r="C159" s="11" t="s">
        <v>21</v>
      </c>
      <c r="D159" s="263">
        <v>6</v>
      </c>
      <c r="E159" s="264">
        <v>6.05</v>
      </c>
      <c r="F159" s="12">
        <f>(E159+D159)/2</f>
        <v>6.0250000000000004</v>
      </c>
      <c r="G159" s="239">
        <f>(E159-D159)/6</f>
        <v>8.3333333333333037E-3</v>
      </c>
      <c r="I159" s="11" t="s">
        <v>21</v>
      </c>
      <c r="J159" s="12">
        <v>6</v>
      </c>
      <c r="K159" s="13">
        <v>6.05</v>
      </c>
      <c r="L159" s="12">
        <f>(K159+J159)/2</f>
        <v>6.0250000000000004</v>
      </c>
      <c r="M159" s="239">
        <f>(K159-J159)/6</f>
        <v>8.3333333333333037E-3</v>
      </c>
    </row>
    <row r="160" spans="2:17" x14ac:dyDescent="0.25">
      <c r="C160" s="14" t="s">
        <v>22</v>
      </c>
      <c r="D160" s="265">
        <v>4</v>
      </c>
      <c r="E160" s="266">
        <v>4.0199999999999996</v>
      </c>
      <c r="F160" s="15">
        <f>(E160+D160)/2</f>
        <v>4.01</v>
      </c>
      <c r="G160" s="240">
        <f>(E160-D160)/6</f>
        <v>3.3333333333332624E-3</v>
      </c>
      <c r="I160" s="14" t="s">
        <v>22</v>
      </c>
      <c r="J160" s="15">
        <v>4</v>
      </c>
      <c r="K160" s="16">
        <v>4.0199999999999996</v>
      </c>
      <c r="L160" s="15">
        <f>(K160+J160)/2</f>
        <v>4.01</v>
      </c>
      <c r="M160" s="240">
        <f>(K160-J160)/6</f>
        <v>3.3333333333332624E-3</v>
      </c>
    </row>
    <row r="161" spans="1:17" ht="13" thickBot="1" x14ac:dyDescent="0.3">
      <c r="C161" s="17" t="s">
        <v>23</v>
      </c>
      <c r="D161" s="267">
        <v>3</v>
      </c>
      <c r="E161" s="268">
        <v>3.02</v>
      </c>
      <c r="F161" s="18">
        <f>(E161+D161)/2</f>
        <v>3.01</v>
      </c>
      <c r="G161" s="241">
        <f>(E161-D161)/6</f>
        <v>3.3333333333333361E-3</v>
      </c>
      <c r="I161" s="17" t="s">
        <v>23</v>
      </c>
      <c r="J161" s="18">
        <v>3</v>
      </c>
      <c r="K161" s="19">
        <v>3.02</v>
      </c>
      <c r="L161" s="18">
        <f>(K161+J161)/2</f>
        <v>3.01</v>
      </c>
      <c r="M161" s="241">
        <f>(K161-J161)/6</f>
        <v>3.3333333333333361E-3</v>
      </c>
    </row>
    <row r="162" spans="1:17" x14ac:dyDescent="0.25">
      <c r="I162" s="2"/>
      <c r="J162" s="2"/>
      <c r="K162" s="2"/>
      <c r="L162" s="2"/>
      <c r="M162" s="2"/>
      <c r="N162" s="2"/>
      <c r="O162" s="2"/>
      <c r="P162" s="2"/>
      <c r="Q162" s="2"/>
    </row>
    <row r="163" spans="1:17" ht="15.5" x14ac:dyDescent="0.4">
      <c r="C163" s="20" t="s">
        <v>17</v>
      </c>
      <c r="D163" t="s">
        <v>339</v>
      </c>
      <c r="I163" s="2"/>
      <c r="J163" s="2"/>
      <c r="K163" s="2"/>
      <c r="L163" s="337"/>
      <c r="M163" s="2"/>
      <c r="N163" s="2"/>
      <c r="O163" s="2"/>
      <c r="P163" s="2"/>
      <c r="Q163" s="2"/>
    </row>
    <row r="164" spans="1:17" ht="15" x14ac:dyDescent="0.4">
      <c r="C164" s="21" t="s">
        <v>8</v>
      </c>
      <c r="D164" s="28">
        <f>( G160^2 + G161^2 + G159^2 ) ^0.5</f>
        <v>9.574271077563333E-3</v>
      </c>
      <c r="H164" t="s">
        <v>1</v>
      </c>
      <c r="I164" s="2"/>
      <c r="J164" s="39"/>
      <c r="K164" s="344"/>
      <c r="L164" s="344"/>
      <c r="M164" s="49"/>
      <c r="N164" s="2"/>
      <c r="O164" s="2"/>
      <c r="P164" s="2"/>
      <c r="Q164" s="2"/>
    </row>
    <row r="165" spans="1:17" ht="15.5" x14ac:dyDescent="0.4">
      <c r="C165" s="20" t="s">
        <v>338</v>
      </c>
      <c r="D165" s="22" t="s">
        <v>340</v>
      </c>
      <c r="H165" t="s">
        <v>1</v>
      </c>
      <c r="I165" s="2"/>
      <c r="J165" s="41"/>
      <c r="K165" s="344"/>
      <c r="L165" s="344"/>
      <c r="M165" s="49"/>
      <c r="N165" s="2"/>
      <c r="O165" s="2"/>
      <c r="P165" s="2"/>
      <c r="Q165" s="2"/>
    </row>
    <row r="166" spans="1:17" ht="13" x14ac:dyDescent="0.3">
      <c r="C166" s="20" t="s">
        <v>9</v>
      </c>
      <c r="D166" s="28">
        <f>F159</f>
        <v>6.0250000000000004</v>
      </c>
      <c r="I166" s="2"/>
      <c r="J166" s="44"/>
      <c r="K166" s="44"/>
      <c r="L166" s="44"/>
      <c r="M166" s="49"/>
      <c r="N166" s="2"/>
      <c r="O166" s="2"/>
      <c r="P166" s="2"/>
      <c r="Q166" s="2"/>
    </row>
    <row r="167" spans="1:17" x14ac:dyDescent="0.25">
      <c r="I167" s="2"/>
      <c r="J167" s="44"/>
      <c r="K167" s="44"/>
      <c r="L167" s="44"/>
      <c r="M167" s="49"/>
      <c r="N167" s="2"/>
      <c r="O167" s="2"/>
      <c r="P167" s="2"/>
      <c r="Q167" s="2"/>
    </row>
    <row r="168" spans="1:17" ht="15.5" x14ac:dyDescent="0.4">
      <c r="C168" s="20" t="s">
        <v>11</v>
      </c>
      <c r="D168" s="28">
        <f>D159</f>
        <v>6</v>
      </c>
      <c r="E168" s="24" t="s">
        <v>31</v>
      </c>
      <c r="F168" t="s">
        <v>337</v>
      </c>
      <c r="I168" s="2"/>
      <c r="J168" s="44"/>
      <c r="K168" s="44"/>
      <c r="L168" s="44"/>
      <c r="M168" s="49"/>
      <c r="N168" s="2"/>
      <c r="O168" s="2"/>
      <c r="P168" s="2"/>
      <c r="Q168" s="2"/>
    </row>
    <row r="169" spans="1:17" ht="13" x14ac:dyDescent="0.3">
      <c r="C169" s="20" t="s">
        <v>12</v>
      </c>
      <c r="D169" s="28">
        <f>E159</f>
        <v>6.05</v>
      </c>
      <c r="E169" s="25" t="s">
        <v>10</v>
      </c>
      <c r="F169" s="26">
        <f>(D169 - D166) / D164</f>
        <v>2.6111648393354252</v>
      </c>
      <c r="I169" s="2"/>
      <c r="J169" s="49"/>
      <c r="K169" s="53"/>
      <c r="L169" s="49"/>
      <c r="M169" s="49"/>
      <c r="N169" s="2"/>
      <c r="O169" s="2"/>
      <c r="P169" s="2"/>
      <c r="Q169" s="2"/>
    </row>
    <row r="170" spans="1:17" ht="15.5" x14ac:dyDescent="0.4">
      <c r="C170" s="27"/>
      <c r="D170" s="28"/>
      <c r="E170" s="24" t="s">
        <v>32</v>
      </c>
      <c r="F170" t="s">
        <v>337</v>
      </c>
      <c r="I170" s="2"/>
      <c r="J170" s="2"/>
      <c r="K170" s="338"/>
      <c r="L170" s="339"/>
      <c r="M170" s="2"/>
      <c r="N170" s="2"/>
      <c r="O170" s="2"/>
      <c r="P170" s="2"/>
      <c r="Q170" s="2"/>
    </row>
    <row r="171" spans="1:17" ht="13" x14ac:dyDescent="0.3">
      <c r="C171" s="29"/>
      <c r="E171" s="25" t="s">
        <v>10</v>
      </c>
      <c r="F171" s="26">
        <f>(D169 - D166) / D164</f>
        <v>2.6111648393354252</v>
      </c>
      <c r="I171" s="2"/>
      <c r="J171" s="2"/>
      <c r="K171" s="302"/>
      <c r="L171" s="2"/>
      <c r="M171" s="2"/>
      <c r="N171" s="2"/>
      <c r="O171" s="2"/>
      <c r="P171" s="2"/>
      <c r="Q171" s="2"/>
    </row>
    <row r="172" spans="1:17" ht="15.5" x14ac:dyDescent="0.4">
      <c r="C172" s="29"/>
      <c r="E172" s="20" t="s">
        <v>13</v>
      </c>
      <c r="F172" t="s">
        <v>33</v>
      </c>
      <c r="I172" s="2"/>
      <c r="J172" s="2"/>
      <c r="K172" s="338"/>
      <c r="L172" s="340"/>
      <c r="M172" s="2"/>
      <c r="N172" s="2"/>
      <c r="O172" s="2"/>
      <c r="P172" s="2"/>
      <c r="Q172" s="2"/>
    </row>
    <row r="173" spans="1:17" ht="13" x14ac:dyDescent="0.3">
      <c r="C173" s="29"/>
      <c r="E173" s="25" t="s">
        <v>10</v>
      </c>
      <c r="F173" s="30">
        <f>2*(1 - NORMSDIST( F171 ))</f>
        <v>9.0234388180814307E-3</v>
      </c>
      <c r="I173" s="2"/>
      <c r="J173" s="2"/>
      <c r="K173" s="302"/>
      <c r="L173" s="2"/>
      <c r="M173" s="2"/>
      <c r="N173" s="2"/>
      <c r="O173" s="2"/>
      <c r="P173" s="2"/>
      <c r="Q173" s="2"/>
    </row>
    <row r="174" spans="1:17" ht="13" x14ac:dyDescent="0.3">
      <c r="A174" s="48"/>
      <c r="C174" s="29"/>
      <c r="D174" s="3"/>
      <c r="E174" s="20" t="s">
        <v>14</v>
      </c>
      <c r="F174" t="s">
        <v>19</v>
      </c>
      <c r="I174" s="2"/>
      <c r="J174" s="2"/>
      <c r="K174" s="338"/>
      <c r="L174" s="340"/>
      <c r="M174" s="2"/>
      <c r="N174" s="2"/>
      <c r="O174" s="2"/>
      <c r="P174" s="2"/>
      <c r="Q174" s="2"/>
    </row>
    <row r="175" spans="1:17" ht="13" x14ac:dyDescent="0.3">
      <c r="A175" s="41"/>
      <c r="E175" s="20" t="s">
        <v>9</v>
      </c>
      <c r="F175" s="269">
        <f>F173*1000000</f>
        <v>9023.4388180814312</v>
      </c>
      <c r="I175" s="2"/>
      <c r="J175" s="2"/>
      <c r="K175" s="2"/>
      <c r="L175" s="2"/>
      <c r="M175" s="2"/>
      <c r="N175" s="2"/>
      <c r="O175" s="2"/>
      <c r="P175" s="2"/>
      <c r="Q175" s="2"/>
    </row>
    <row r="176" spans="1:17" ht="13" x14ac:dyDescent="0.3">
      <c r="A176" s="41"/>
      <c r="I176" s="2"/>
      <c r="J176" s="2"/>
      <c r="K176" s="45"/>
      <c r="L176" s="302"/>
      <c r="M176" s="2"/>
      <c r="N176" s="2"/>
      <c r="O176" s="2"/>
      <c r="P176" s="2"/>
      <c r="Q176" s="2"/>
    </row>
    <row r="177" spans="1:17" x14ac:dyDescent="0.25">
      <c r="A177" s="44"/>
      <c r="I177" s="2"/>
      <c r="J177" s="2"/>
      <c r="K177" s="45"/>
      <c r="L177" s="341"/>
      <c r="M177" s="342"/>
      <c r="N177" s="2"/>
      <c r="O177" s="2"/>
      <c r="P177" s="2"/>
      <c r="Q177" s="2"/>
    </row>
    <row r="178" spans="1:17" ht="13" x14ac:dyDescent="0.3">
      <c r="A178" s="44"/>
      <c r="I178" s="2"/>
      <c r="J178" s="2"/>
      <c r="K178" s="45"/>
      <c r="L178" s="302"/>
      <c r="M178" s="2"/>
      <c r="N178" s="2"/>
      <c r="O178" s="2"/>
      <c r="P178" s="2"/>
      <c r="Q178" s="2"/>
    </row>
    <row r="179" spans="1:17" ht="13" x14ac:dyDescent="0.3">
      <c r="A179" s="44"/>
      <c r="I179" s="2"/>
      <c r="J179" s="2"/>
      <c r="K179" s="45"/>
      <c r="L179" s="302"/>
      <c r="M179" s="343"/>
      <c r="N179" s="2"/>
      <c r="O179" s="2"/>
      <c r="P179" s="2"/>
      <c r="Q179" s="2"/>
    </row>
    <row r="180" spans="1:17" x14ac:dyDescent="0.25">
      <c r="A180" s="44"/>
      <c r="I180" s="2"/>
      <c r="J180" s="2"/>
      <c r="K180" s="2"/>
      <c r="L180" s="2"/>
      <c r="M180" s="2"/>
      <c r="N180" s="2"/>
      <c r="O180" s="2"/>
      <c r="P180" s="2"/>
      <c r="Q180" s="2"/>
    </row>
    <row r="181" spans="1:17" x14ac:dyDescent="0.25">
      <c r="A181" s="63"/>
      <c r="B181" s="50"/>
      <c r="C181" s="50"/>
      <c r="D181" s="50"/>
      <c r="E181" s="50"/>
      <c r="F181" s="50"/>
      <c r="G181" s="50"/>
      <c r="H181" s="44"/>
      <c r="I181" s="2"/>
      <c r="J181" s="2"/>
      <c r="K181" s="2"/>
      <c r="L181" s="2"/>
      <c r="M181" s="2"/>
      <c r="N181" s="2"/>
      <c r="O181" s="2"/>
      <c r="P181" s="2"/>
      <c r="Q181" s="2"/>
    </row>
    <row r="182" spans="1:17" x14ac:dyDescent="0.25">
      <c r="A182" s="63"/>
      <c r="B182" s="44"/>
      <c r="C182" s="44"/>
      <c r="D182" s="44"/>
      <c r="E182" s="44"/>
      <c r="F182" s="44"/>
      <c r="G182" s="44"/>
      <c r="H182" s="44"/>
      <c r="I182" s="2"/>
      <c r="J182" s="2"/>
      <c r="K182" s="2"/>
      <c r="L182" s="2"/>
      <c r="M182" s="2"/>
      <c r="N182" s="2"/>
      <c r="O182" s="2"/>
      <c r="P182" s="2"/>
      <c r="Q182" s="2"/>
    </row>
    <row r="183" spans="1:17" ht="13" x14ac:dyDescent="0.3">
      <c r="A183" s="63"/>
      <c r="B183" s="44"/>
      <c r="C183" s="44"/>
      <c r="D183" s="41"/>
      <c r="E183" s="48"/>
      <c r="F183" s="48"/>
      <c r="G183" s="48"/>
      <c r="H183" s="48"/>
      <c r="I183" s="2"/>
      <c r="J183" s="2"/>
      <c r="K183" s="2"/>
      <c r="L183" s="2"/>
      <c r="M183" s="2"/>
      <c r="N183" s="2"/>
      <c r="O183" s="2"/>
      <c r="P183" s="2"/>
      <c r="Q183" s="2"/>
    </row>
    <row r="184" spans="1:17" x14ac:dyDescent="0.25">
      <c r="A184" s="63"/>
      <c r="B184" s="63"/>
      <c r="C184" s="63"/>
      <c r="I184" s="2"/>
      <c r="J184" s="2"/>
      <c r="K184" s="2"/>
      <c r="L184" s="2"/>
      <c r="M184" s="2"/>
      <c r="N184" s="2"/>
      <c r="O184" s="2"/>
      <c r="P184" s="2"/>
      <c r="Q184" s="2"/>
    </row>
    <row r="185" spans="1:17" x14ac:dyDescent="0.25">
      <c r="I185" s="2"/>
      <c r="J185" s="2"/>
      <c r="K185" s="2"/>
      <c r="L185" s="2"/>
      <c r="M185" s="2"/>
      <c r="N185" s="2"/>
      <c r="O185" s="2"/>
      <c r="P185" s="2"/>
      <c r="Q185" s="2"/>
    </row>
    <row r="186" spans="1:17" ht="13" x14ac:dyDescent="0.3">
      <c r="A186" s="4"/>
      <c r="B186" s="4"/>
      <c r="C186" s="4"/>
      <c r="I186" s="2"/>
      <c r="J186" s="2"/>
      <c r="K186" s="2"/>
      <c r="L186" s="2"/>
      <c r="M186" s="2"/>
      <c r="N186" s="2"/>
      <c r="O186" s="2"/>
      <c r="P186" s="2"/>
      <c r="Q186" s="2"/>
    </row>
    <row r="187" spans="1:17" x14ac:dyDescent="0.25">
      <c r="A187" s="63"/>
      <c r="B187" s="63"/>
      <c r="C187" s="63"/>
      <c r="I187" s="2"/>
      <c r="J187" s="2"/>
      <c r="K187" s="2"/>
      <c r="L187" s="2"/>
      <c r="M187" s="2"/>
      <c r="N187" s="2"/>
      <c r="O187" s="2"/>
      <c r="P187" s="2"/>
      <c r="Q187" s="2"/>
    </row>
    <row r="188" spans="1:17" x14ac:dyDescent="0.25">
      <c r="A188" s="63"/>
      <c r="B188" s="63"/>
      <c r="C188" s="63"/>
      <c r="I188" s="2"/>
      <c r="J188" s="2"/>
      <c r="K188" s="2"/>
      <c r="L188" s="2"/>
      <c r="M188" s="2"/>
      <c r="N188" s="2"/>
      <c r="O188" s="2"/>
      <c r="P188" s="2"/>
      <c r="Q188" s="2"/>
    </row>
    <row r="189" spans="1:17" x14ac:dyDescent="0.25">
      <c r="A189" s="63"/>
      <c r="B189" s="63"/>
      <c r="C189" s="63"/>
      <c r="J189" s="2"/>
    </row>
    <row r="190" spans="1:17" x14ac:dyDescent="0.25">
      <c r="A190" s="63"/>
      <c r="B190" s="63"/>
      <c r="C190" s="63"/>
      <c r="J190" s="2"/>
    </row>
    <row r="191" spans="1:17" x14ac:dyDescent="0.25">
      <c r="A191" s="63"/>
      <c r="B191" s="63"/>
      <c r="C191" s="63"/>
      <c r="J191" s="2"/>
    </row>
    <row r="192" spans="1:17" x14ac:dyDescent="0.25">
      <c r="A192" s="63"/>
      <c r="B192" s="63"/>
      <c r="C192" s="63"/>
      <c r="J192" s="2"/>
    </row>
    <row r="193" spans="1:10" x14ac:dyDescent="0.25">
      <c r="J193" s="2"/>
    </row>
    <row r="194" spans="1:10" ht="13" x14ac:dyDescent="0.3">
      <c r="A194" s="4"/>
      <c r="B194" s="4"/>
      <c r="C194" s="4"/>
      <c r="J194" s="2"/>
    </row>
    <row r="195" spans="1:10" x14ac:dyDescent="0.25">
      <c r="A195" s="16"/>
      <c r="B195" s="51"/>
      <c r="C195" s="64"/>
      <c r="J195" s="2"/>
    </row>
    <row r="196" spans="1:10" x14ac:dyDescent="0.25">
      <c r="A196" s="16"/>
      <c r="B196" s="51"/>
      <c r="C196" s="64"/>
      <c r="J196" s="2"/>
    </row>
    <row r="197" spans="1:10" x14ac:dyDescent="0.25">
      <c r="A197" s="16"/>
      <c r="B197" s="51"/>
      <c r="C197" s="64"/>
      <c r="J197" s="2"/>
    </row>
    <row r="198" spans="1:10" x14ac:dyDescent="0.25">
      <c r="A198" s="16"/>
      <c r="B198" s="16"/>
      <c r="C198" s="50"/>
      <c r="J198" s="2"/>
    </row>
    <row r="199" spans="1:10" x14ac:dyDescent="0.25">
      <c r="A199" s="16"/>
      <c r="B199" s="16"/>
      <c r="C199" s="50"/>
      <c r="J199" s="2"/>
    </row>
    <row r="200" spans="1:10" x14ac:dyDescent="0.25">
      <c r="A200" s="65"/>
      <c r="B200" s="65"/>
      <c r="C200" s="66"/>
      <c r="J200" s="2"/>
    </row>
    <row r="201" spans="1:10" x14ac:dyDescent="0.25">
      <c r="A201" s="66"/>
      <c r="B201" s="66"/>
      <c r="C201" s="66"/>
      <c r="J201" s="2"/>
    </row>
    <row r="202" spans="1:10" x14ac:dyDescent="0.25">
      <c r="J202" s="2"/>
    </row>
    <row r="203" spans="1:10" x14ac:dyDescent="0.25">
      <c r="J203" s="2"/>
    </row>
    <row r="204" spans="1:10" x14ac:dyDescent="0.25">
      <c r="A204" s="48"/>
      <c r="B204" s="48"/>
      <c r="C204" s="48"/>
      <c r="D204" s="48"/>
      <c r="E204" s="48"/>
      <c r="F204" s="48"/>
      <c r="G204" s="48"/>
      <c r="H204" s="48"/>
      <c r="I204" s="48"/>
      <c r="J204" s="49"/>
    </row>
    <row r="205" spans="1:10" ht="13" x14ac:dyDescent="0.3">
      <c r="A205" s="41"/>
      <c r="B205" s="41"/>
      <c r="C205" s="41"/>
      <c r="D205" s="41"/>
      <c r="E205" s="41"/>
      <c r="F205" s="41"/>
      <c r="G205" s="41"/>
      <c r="H205" s="41"/>
      <c r="I205" s="41"/>
      <c r="J205" s="49"/>
    </row>
    <row r="206" spans="1:10" ht="13" x14ac:dyDescent="0.3">
      <c r="A206" s="41"/>
      <c r="B206" s="108"/>
      <c r="C206" s="108"/>
      <c r="D206" s="108"/>
      <c r="E206" s="108"/>
      <c r="F206" s="108"/>
      <c r="G206" s="108"/>
      <c r="H206" s="108"/>
      <c r="I206" s="108"/>
      <c r="J206" s="49"/>
    </row>
    <row r="207" spans="1:10" x14ac:dyDescent="0.25">
      <c r="A207" s="44"/>
      <c r="B207" s="45"/>
      <c r="C207" s="45"/>
      <c r="D207" s="45"/>
      <c r="E207" s="45"/>
      <c r="F207" s="45"/>
      <c r="G207" s="45"/>
      <c r="H207" s="45"/>
      <c r="I207" s="45"/>
      <c r="J207" s="49"/>
    </row>
    <row r="208" spans="1:10" x14ac:dyDescent="0.25">
      <c r="A208" s="44"/>
      <c r="B208" s="45"/>
      <c r="C208" s="45"/>
      <c r="D208" s="45"/>
      <c r="E208" s="45"/>
      <c r="F208" s="45"/>
      <c r="G208" s="45"/>
      <c r="H208" s="45"/>
      <c r="I208" s="45"/>
      <c r="J208" s="49"/>
    </row>
    <row r="209" spans="1:10" x14ac:dyDescent="0.25">
      <c r="A209" s="44"/>
      <c r="B209" s="45"/>
      <c r="C209" s="45"/>
      <c r="D209" s="45"/>
      <c r="E209" s="45"/>
      <c r="F209" s="45"/>
      <c r="G209" s="45"/>
      <c r="H209" s="45"/>
      <c r="I209" s="45"/>
      <c r="J209" s="49"/>
    </row>
    <row r="210" spans="1:10" x14ac:dyDescent="0.25">
      <c r="A210" s="44"/>
      <c r="B210" s="45"/>
      <c r="C210" s="45"/>
      <c r="D210" s="45"/>
      <c r="E210" s="45"/>
      <c r="F210" s="45"/>
      <c r="G210" s="45"/>
      <c r="H210" s="45"/>
      <c r="I210" s="45"/>
      <c r="J210" s="49"/>
    </row>
    <row r="211" spans="1:10" x14ac:dyDescent="0.25">
      <c r="A211" s="44"/>
      <c r="B211" s="45"/>
      <c r="C211" s="45"/>
      <c r="D211" s="45"/>
      <c r="E211" s="45"/>
      <c r="F211" s="45"/>
      <c r="G211" s="45"/>
      <c r="H211" s="45"/>
      <c r="I211" s="45"/>
      <c r="J211" s="49"/>
    </row>
    <row r="212" spans="1:10" x14ac:dyDescent="0.25">
      <c r="A212" s="44"/>
      <c r="B212" s="45"/>
      <c r="C212" s="45"/>
      <c r="D212" s="45"/>
      <c r="E212" s="45"/>
      <c r="F212" s="45"/>
      <c r="G212" s="45"/>
      <c r="H212" s="45"/>
      <c r="I212" s="45"/>
      <c r="J212" s="49"/>
    </row>
    <row r="213" spans="1:10" ht="13" x14ac:dyDescent="0.3">
      <c r="A213" s="63"/>
      <c r="B213" s="63"/>
      <c r="C213" s="63"/>
      <c r="D213" s="4"/>
      <c r="J213" s="2"/>
    </row>
    <row r="214" spans="1:10" ht="13" x14ac:dyDescent="0.3">
      <c r="A214" s="4"/>
      <c r="B214" s="4"/>
      <c r="C214" s="4"/>
      <c r="D214" s="4"/>
      <c r="J214" s="2"/>
    </row>
    <row r="215" spans="1:10" x14ac:dyDescent="0.25">
      <c r="A215" s="63"/>
      <c r="B215" s="63"/>
      <c r="C215" s="63"/>
      <c r="J215" s="2"/>
    </row>
    <row r="216" spans="1:10" x14ac:dyDescent="0.25">
      <c r="A216" s="63"/>
      <c r="B216" s="63"/>
      <c r="C216" s="63"/>
      <c r="J216" s="2"/>
    </row>
    <row r="217" spans="1:10" x14ac:dyDescent="0.25">
      <c r="A217" s="63"/>
      <c r="B217" s="63"/>
      <c r="C217" s="63"/>
      <c r="J217" s="2"/>
    </row>
    <row r="218" spans="1:10" x14ac:dyDescent="0.25">
      <c r="A218" s="63"/>
      <c r="B218" s="63"/>
      <c r="C218" s="63"/>
      <c r="J218" s="2"/>
    </row>
    <row r="219" spans="1:10" x14ac:dyDescent="0.25">
      <c r="A219" s="63"/>
      <c r="B219" s="63"/>
      <c r="C219" s="63"/>
      <c r="J219" s="2"/>
    </row>
    <row r="220" spans="1:10" x14ac:dyDescent="0.25">
      <c r="A220" s="63"/>
      <c r="B220" s="63"/>
      <c r="C220" s="63"/>
      <c r="J220" s="2"/>
    </row>
    <row r="221" spans="1:10" x14ac:dyDescent="0.25">
      <c r="J221" s="2"/>
    </row>
    <row r="222" spans="1:10" ht="13" x14ac:dyDescent="0.3">
      <c r="A222" s="4"/>
      <c r="B222" s="4"/>
      <c r="C222" s="4"/>
      <c r="J222" s="2"/>
    </row>
    <row r="223" spans="1:10" x14ac:dyDescent="0.25">
      <c r="A223" s="63"/>
      <c r="B223" s="63"/>
      <c r="C223" s="63"/>
      <c r="J223" s="2"/>
    </row>
    <row r="224" spans="1:10" x14ac:dyDescent="0.25">
      <c r="A224" s="63"/>
      <c r="B224" s="63"/>
      <c r="C224" s="63"/>
      <c r="J224" s="2"/>
    </row>
    <row r="225" spans="1:10" x14ac:dyDescent="0.25">
      <c r="A225" s="63"/>
      <c r="B225" s="63"/>
      <c r="C225" s="63"/>
      <c r="J225" s="2"/>
    </row>
    <row r="226" spans="1:10" x14ac:dyDescent="0.25">
      <c r="A226" s="63"/>
      <c r="B226" s="63"/>
      <c r="C226" s="63"/>
      <c r="J226" s="2"/>
    </row>
    <row r="227" spans="1:10" x14ac:dyDescent="0.25">
      <c r="A227" s="63"/>
      <c r="B227" s="63"/>
      <c r="C227" s="63"/>
      <c r="J227" s="2"/>
    </row>
    <row r="228" spans="1:10" x14ac:dyDescent="0.25">
      <c r="A228" s="63"/>
      <c r="B228" s="63"/>
      <c r="C228" s="63"/>
      <c r="J228" s="2"/>
    </row>
    <row r="229" spans="1:10" x14ac:dyDescent="0.25">
      <c r="J229" s="2"/>
    </row>
    <row r="230" spans="1:10" ht="13" x14ac:dyDescent="0.3">
      <c r="A230" s="4"/>
      <c r="B230" s="4"/>
      <c r="C230" s="4"/>
      <c r="J230" s="2"/>
    </row>
    <row r="231" spans="1:10" x14ac:dyDescent="0.25">
      <c r="A231" s="63"/>
      <c r="B231" s="63"/>
      <c r="C231" s="63"/>
      <c r="J231" s="2"/>
    </row>
    <row r="232" spans="1:10" x14ac:dyDescent="0.25">
      <c r="A232" s="63"/>
      <c r="B232" s="63"/>
      <c r="C232" s="63"/>
      <c r="J232" s="2"/>
    </row>
    <row r="233" spans="1:10" x14ac:dyDescent="0.25">
      <c r="A233" s="63"/>
      <c r="B233" s="63"/>
      <c r="C233" s="63"/>
      <c r="J233" s="2"/>
    </row>
    <row r="234" spans="1:10" x14ac:dyDescent="0.25">
      <c r="A234" s="63"/>
      <c r="B234" s="63"/>
      <c r="C234" s="63"/>
      <c r="J234" s="2"/>
    </row>
    <row r="235" spans="1:10" x14ac:dyDescent="0.25">
      <c r="A235" s="63"/>
      <c r="B235" s="63"/>
      <c r="C235" s="63"/>
      <c r="J235" s="2"/>
    </row>
    <row r="236" spans="1:10" x14ac:dyDescent="0.25">
      <c r="A236" s="63"/>
      <c r="B236" s="63"/>
      <c r="C236" s="63"/>
      <c r="J236" s="2"/>
    </row>
    <row r="237" spans="1:10" x14ac:dyDescent="0.25">
      <c r="J237" s="2"/>
    </row>
    <row r="238" spans="1:10" ht="13" x14ac:dyDescent="0.3">
      <c r="A238" s="4"/>
      <c r="B238" s="4"/>
      <c r="C238" s="4"/>
      <c r="J238" s="2"/>
    </row>
    <row r="239" spans="1:10" x14ac:dyDescent="0.25">
      <c r="A239" s="63"/>
      <c r="B239" s="63"/>
      <c r="C239" s="63"/>
      <c r="J239" s="2"/>
    </row>
    <row r="240" spans="1:10" x14ac:dyDescent="0.25">
      <c r="A240" s="63"/>
      <c r="B240" s="63"/>
      <c r="C240" s="63"/>
      <c r="J240" s="2"/>
    </row>
    <row r="241" spans="1:10" x14ac:dyDescent="0.25">
      <c r="A241" s="63"/>
      <c r="B241" s="63"/>
      <c r="C241" s="63"/>
      <c r="G241" t="s">
        <v>1</v>
      </c>
      <c r="J241" s="2"/>
    </row>
    <row r="242" spans="1:10" x14ac:dyDescent="0.25">
      <c r="A242" s="63"/>
      <c r="B242" s="63"/>
      <c r="C242" s="63"/>
      <c r="J242" s="2"/>
    </row>
    <row r="243" spans="1:10" x14ac:dyDescent="0.25">
      <c r="A243" s="63"/>
      <c r="B243" s="63"/>
      <c r="C243" s="63"/>
      <c r="J243" s="2"/>
    </row>
    <row r="244" spans="1:10" x14ac:dyDescent="0.25">
      <c r="A244" s="63"/>
      <c r="B244" s="63"/>
      <c r="C244" s="63"/>
      <c r="J244" s="2"/>
    </row>
    <row r="245" spans="1:10" x14ac:dyDescent="0.25">
      <c r="J245" s="2"/>
    </row>
    <row r="246" spans="1:10" ht="13" x14ac:dyDescent="0.3">
      <c r="A246" s="4"/>
      <c r="B246" s="4"/>
      <c r="C246" s="4"/>
      <c r="J246" s="2"/>
    </row>
    <row r="247" spans="1:10" x14ac:dyDescent="0.25">
      <c r="A247" s="16"/>
      <c r="B247" s="51"/>
      <c r="C247" s="64"/>
      <c r="J247" s="2"/>
    </row>
    <row r="248" spans="1:10" x14ac:dyDescent="0.25">
      <c r="A248" s="16"/>
      <c r="B248" s="51"/>
      <c r="C248" s="64"/>
      <c r="J248" s="2"/>
    </row>
    <row r="249" spans="1:10" x14ac:dyDescent="0.25">
      <c r="A249" s="16"/>
      <c r="B249" s="51"/>
      <c r="C249" s="64"/>
      <c r="J249" s="2"/>
    </row>
    <row r="250" spans="1:10" x14ac:dyDescent="0.25">
      <c r="A250" s="16"/>
      <c r="B250" s="16"/>
      <c r="C250" s="50"/>
      <c r="J250" s="2"/>
    </row>
    <row r="251" spans="1:10" x14ac:dyDescent="0.25">
      <c r="A251" s="16"/>
      <c r="B251" s="16"/>
      <c r="C251" s="50"/>
      <c r="J251" s="2"/>
    </row>
    <row r="252" spans="1:10" x14ac:dyDescent="0.25">
      <c r="A252" s="65"/>
      <c r="B252" s="65"/>
      <c r="C252" s="66"/>
      <c r="J252" s="2"/>
    </row>
    <row r="253" spans="1:10" x14ac:dyDescent="0.25">
      <c r="A253" s="66"/>
      <c r="B253" s="66"/>
      <c r="C253" s="66"/>
      <c r="J253" s="2"/>
    </row>
  </sheetData>
  <sheetProtection sheet="1" objects="1" scenarios="1" formatCells="0" selectLockedCells="1"/>
  <phoneticPr fontId="9" type="noConversion"/>
  <pageMargins left="0.75" right="0.75" top="1" bottom="1" header="0.5" footer="0.5"/>
  <pageSetup orientation="portrait" horizont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58"/>
  <sheetViews>
    <sheetView topLeftCell="A69" workbookViewId="0">
      <selection activeCell="J79" sqref="J79"/>
    </sheetView>
  </sheetViews>
  <sheetFormatPr defaultRowHeight="12.5" x14ac:dyDescent="0.25"/>
  <cols>
    <col min="1" max="1" width="7" customWidth="1"/>
    <col min="2" max="2" width="13.26953125" customWidth="1"/>
    <col min="3" max="3" width="11.7265625" customWidth="1"/>
    <col min="5" max="5" width="9.26953125" bestFit="1" customWidth="1"/>
    <col min="6" max="6" width="10.7265625" customWidth="1"/>
    <col min="7" max="7" width="11.26953125" customWidth="1"/>
    <col min="8" max="8" width="16.81640625" bestFit="1" customWidth="1"/>
    <col min="9" max="9" width="8" customWidth="1"/>
    <col min="10" max="10" width="12.453125" bestFit="1" customWidth="1"/>
    <col min="11" max="11" width="10.54296875" customWidth="1"/>
  </cols>
  <sheetData>
    <row r="1" spans="1:18" ht="15.5" x14ac:dyDescent="0.35">
      <c r="A1" s="1" t="s">
        <v>34</v>
      </c>
      <c r="I1" s="2"/>
      <c r="J1" s="2"/>
      <c r="K1" s="2"/>
      <c r="L1" s="2"/>
      <c r="M1" s="2"/>
      <c r="N1" s="2"/>
      <c r="O1" s="2"/>
      <c r="P1" s="2"/>
      <c r="Q1" s="2"/>
    </row>
    <row r="2" spans="1:18" ht="13" x14ac:dyDescent="0.3">
      <c r="B2" s="3" t="s">
        <v>0</v>
      </c>
      <c r="I2" s="2"/>
      <c r="J2" s="2"/>
      <c r="K2" s="2"/>
      <c r="L2" s="2"/>
      <c r="M2" s="2"/>
      <c r="N2" s="2"/>
      <c r="O2" s="2"/>
      <c r="P2" s="2"/>
      <c r="Q2" s="2"/>
    </row>
    <row r="3" spans="1:18" ht="15.5" x14ac:dyDescent="0.35">
      <c r="B3" s="1" t="s">
        <v>143</v>
      </c>
      <c r="I3" s="2"/>
      <c r="J3" s="2"/>
      <c r="K3" s="2"/>
      <c r="L3" s="2"/>
      <c r="M3" s="2"/>
      <c r="N3" s="2"/>
      <c r="O3" s="2"/>
      <c r="P3" s="2"/>
      <c r="Q3" s="2"/>
    </row>
    <row r="4" spans="1:18" ht="13" x14ac:dyDescent="0.3">
      <c r="B4" s="203"/>
      <c r="C4" s="72"/>
      <c r="D4" s="110"/>
      <c r="E4" s="110"/>
      <c r="F4" s="110"/>
      <c r="G4" s="110"/>
      <c r="H4" s="110"/>
      <c r="I4" s="2"/>
      <c r="J4" s="2"/>
      <c r="K4" s="2"/>
      <c r="L4" s="2"/>
      <c r="M4" s="2"/>
      <c r="N4" s="2"/>
      <c r="O4" s="2"/>
      <c r="P4" s="2"/>
      <c r="Q4" s="2"/>
      <c r="R4" s="110"/>
    </row>
    <row r="5" spans="1:18" ht="13" x14ac:dyDescent="0.3">
      <c r="B5" s="203"/>
      <c r="C5" s="72"/>
      <c r="D5" s="110"/>
      <c r="E5" s="110"/>
      <c r="F5" s="110"/>
      <c r="G5" s="110"/>
      <c r="H5" s="110"/>
      <c r="I5" s="2"/>
      <c r="J5" s="2"/>
      <c r="K5" s="2"/>
      <c r="L5" s="2"/>
      <c r="M5" s="2"/>
      <c r="N5" s="2"/>
      <c r="O5" s="2"/>
      <c r="P5" s="2"/>
      <c r="Q5" s="2"/>
      <c r="R5" s="110"/>
    </row>
    <row r="6" spans="1:18" ht="13" x14ac:dyDescent="0.3">
      <c r="B6" s="220"/>
      <c r="C6" s="72"/>
      <c r="D6" s="168"/>
      <c r="E6" s="110"/>
      <c r="F6" s="234"/>
      <c r="G6" s="234"/>
      <c r="H6" s="234"/>
      <c r="I6" s="2"/>
      <c r="J6" s="2"/>
      <c r="K6" s="2"/>
      <c r="L6" s="2"/>
      <c r="M6" s="2"/>
      <c r="N6" s="2"/>
      <c r="O6" s="2"/>
      <c r="P6" s="2"/>
      <c r="Q6" s="2"/>
      <c r="R6" s="110"/>
    </row>
    <row r="7" spans="1:18" ht="13" x14ac:dyDescent="0.3">
      <c r="C7" s="217"/>
      <c r="D7" s="218"/>
      <c r="E7" s="44"/>
      <c r="F7" s="39"/>
      <c r="G7" s="39"/>
      <c r="H7" s="39"/>
      <c r="I7" s="2"/>
      <c r="J7" s="2"/>
      <c r="K7" s="2"/>
      <c r="L7" s="2"/>
      <c r="M7" s="2"/>
      <c r="N7" s="2"/>
      <c r="O7" s="2"/>
      <c r="P7" s="2"/>
      <c r="Q7" s="2"/>
      <c r="R7" s="48"/>
    </row>
    <row r="8" spans="1:18" x14ac:dyDescent="0.25">
      <c r="C8" s="217"/>
      <c r="D8" s="44"/>
      <c r="E8" s="44"/>
      <c r="F8" s="39"/>
      <c r="G8" s="39"/>
      <c r="H8" s="39"/>
      <c r="I8" s="2"/>
      <c r="J8" s="2"/>
      <c r="K8" s="2"/>
      <c r="L8" s="2"/>
      <c r="M8" s="2"/>
      <c r="N8" s="2"/>
      <c r="O8" s="2"/>
      <c r="P8" s="2"/>
      <c r="Q8" s="2"/>
      <c r="R8" s="48"/>
    </row>
    <row r="9" spans="1:18" x14ac:dyDescent="0.25">
      <c r="I9" s="2"/>
      <c r="J9" s="2"/>
      <c r="K9" s="2"/>
      <c r="L9" s="2"/>
      <c r="M9" s="2"/>
      <c r="N9" s="2"/>
      <c r="O9" s="2"/>
      <c r="P9" s="2"/>
      <c r="Q9" s="2"/>
      <c r="R9" s="48"/>
    </row>
    <row r="10" spans="1:18" ht="13" x14ac:dyDescent="0.3">
      <c r="B10" s="220"/>
      <c r="C10" s="29"/>
      <c r="I10" s="2"/>
      <c r="J10" s="2"/>
      <c r="K10" s="2"/>
      <c r="L10" s="2"/>
      <c r="M10" s="2"/>
      <c r="N10" s="2"/>
      <c r="O10" s="2"/>
      <c r="P10" s="2"/>
      <c r="Q10" s="2"/>
      <c r="R10" s="48"/>
    </row>
    <row r="11" spans="1:18" ht="13" x14ac:dyDescent="0.3">
      <c r="B11" s="221"/>
      <c r="C11" s="29"/>
      <c r="D11" s="84"/>
      <c r="E11" s="84"/>
      <c r="F11" s="84"/>
      <c r="I11" s="2"/>
      <c r="J11" s="2"/>
      <c r="K11" s="2"/>
      <c r="L11" s="2"/>
      <c r="M11" s="2"/>
      <c r="N11" s="2"/>
      <c r="O11" s="2"/>
      <c r="P11" s="2"/>
      <c r="Q11" s="2"/>
      <c r="R11" s="48"/>
    </row>
    <row r="12" spans="1:18" ht="13" x14ac:dyDescent="0.3">
      <c r="B12" s="219"/>
      <c r="C12" s="29"/>
      <c r="D12" s="84"/>
      <c r="E12" s="84"/>
      <c r="F12" s="84"/>
      <c r="I12" s="2"/>
      <c r="J12" s="2"/>
      <c r="K12" s="2"/>
      <c r="L12" s="2"/>
      <c r="M12" s="2"/>
      <c r="N12" s="2"/>
      <c r="O12" s="2"/>
      <c r="P12" s="2"/>
      <c r="Q12" s="2"/>
      <c r="R12" s="48"/>
    </row>
    <row r="13" spans="1:18" ht="13" x14ac:dyDescent="0.3">
      <c r="B13" s="24"/>
      <c r="C13" s="220"/>
      <c r="D13" s="84"/>
      <c r="E13" s="84"/>
      <c r="F13" s="84"/>
      <c r="I13" s="2"/>
      <c r="J13" s="2"/>
      <c r="K13" s="2"/>
      <c r="L13" s="2"/>
      <c r="M13" s="2"/>
      <c r="N13" s="2"/>
      <c r="O13" s="2"/>
      <c r="P13" s="2"/>
      <c r="Q13" s="2"/>
      <c r="R13" s="48"/>
    </row>
    <row r="14" spans="1:18" ht="13" x14ac:dyDescent="0.3">
      <c r="B14" s="220"/>
      <c r="C14" s="72"/>
      <c r="D14" s="3"/>
      <c r="E14" s="84"/>
      <c r="F14" s="84"/>
      <c r="I14" s="2"/>
      <c r="J14" s="2"/>
      <c r="K14" s="2"/>
      <c r="L14" s="2"/>
      <c r="M14" s="2"/>
      <c r="N14" s="2"/>
      <c r="O14" s="2"/>
      <c r="P14" s="2"/>
      <c r="Q14" s="2"/>
      <c r="R14" s="48"/>
    </row>
    <row r="15" spans="1:18" ht="13" x14ac:dyDescent="0.3">
      <c r="B15" s="219"/>
      <c r="C15" s="72"/>
      <c r="D15" s="222"/>
      <c r="E15" s="222"/>
      <c r="I15" s="2"/>
      <c r="J15" s="2"/>
      <c r="K15" s="2"/>
      <c r="L15" s="2"/>
      <c r="M15" s="2"/>
      <c r="N15" s="2"/>
      <c r="O15" s="2"/>
      <c r="P15" s="2"/>
      <c r="Q15" s="2"/>
      <c r="R15" s="48"/>
    </row>
    <row r="16" spans="1:18" ht="13" x14ac:dyDescent="0.3">
      <c r="B16" s="223"/>
      <c r="C16" s="72"/>
      <c r="D16" s="222"/>
      <c r="E16" s="222"/>
      <c r="I16" s="2"/>
      <c r="J16" s="2"/>
      <c r="K16" s="2"/>
      <c r="L16" s="2"/>
      <c r="M16" s="2"/>
      <c r="N16" s="2"/>
      <c r="O16" s="2"/>
      <c r="P16" s="2"/>
      <c r="Q16" s="2"/>
      <c r="R16" s="48"/>
    </row>
    <row r="17" spans="2:21" ht="13" x14ac:dyDescent="0.3">
      <c r="B17" s="219"/>
      <c r="C17" s="72"/>
      <c r="D17" s="222"/>
      <c r="E17" s="222"/>
      <c r="I17" s="2"/>
      <c r="J17" s="2"/>
      <c r="K17" s="2"/>
      <c r="L17" s="2"/>
      <c r="M17" s="2"/>
      <c r="N17" s="2"/>
      <c r="O17" s="2"/>
      <c r="P17" s="2"/>
      <c r="Q17" s="2"/>
      <c r="R17" s="48"/>
    </row>
    <row r="18" spans="2:21" ht="13" x14ac:dyDescent="0.3">
      <c r="B18" s="193"/>
      <c r="D18" s="222"/>
      <c r="E18" s="222"/>
      <c r="I18" s="2"/>
      <c r="J18" s="2"/>
      <c r="K18" s="2"/>
      <c r="L18" s="2"/>
      <c r="M18" s="2"/>
      <c r="N18" s="2"/>
      <c r="O18" s="2"/>
      <c r="P18" s="2"/>
      <c r="Q18" s="2"/>
      <c r="R18" s="48"/>
    </row>
    <row r="19" spans="2:21" x14ac:dyDescent="0.25">
      <c r="B19" s="216"/>
      <c r="I19" s="2"/>
      <c r="J19" s="2"/>
      <c r="K19" s="2"/>
      <c r="L19" s="2"/>
      <c r="M19" s="2"/>
      <c r="N19" s="2"/>
      <c r="O19" s="2"/>
      <c r="P19" s="2"/>
      <c r="Q19" s="2"/>
      <c r="R19" s="48"/>
    </row>
    <row r="20" spans="2:21" x14ac:dyDescent="0.25">
      <c r="I20" s="2"/>
      <c r="J20" s="2"/>
      <c r="K20" s="2"/>
      <c r="L20" s="2"/>
      <c r="M20" s="2"/>
      <c r="N20" s="2"/>
      <c r="O20" s="2"/>
      <c r="P20" s="2"/>
      <c r="Q20" s="2"/>
      <c r="R20" s="48"/>
    </row>
    <row r="21" spans="2:21" x14ac:dyDescent="0.25">
      <c r="I21" s="2"/>
      <c r="J21" s="2"/>
      <c r="K21" s="2"/>
      <c r="L21" s="2"/>
      <c r="M21" s="2"/>
      <c r="N21" s="2"/>
      <c r="O21" s="2"/>
      <c r="P21" s="2"/>
      <c r="Q21" s="2"/>
      <c r="R21" s="48"/>
    </row>
    <row r="22" spans="2:21" x14ac:dyDescent="0.25">
      <c r="I22" s="2"/>
      <c r="J22" s="2"/>
      <c r="K22" s="2"/>
      <c r="L22" s="2"/>
      <c r="M22" s="2"/>
      <c r="N22" s="2"/>
      <c r="O22" s="2"/>
      <c r="P22" s="2"/>
      <c r="Q22" s="2"/>
      <c r="R22" s="48"/>
    </row>
    <row r="23" spans="2:21" ht="13.5" thickBot="1" x14ac:dyDescent="0.35">
      <c r="B23" s="150"/>
      <c r="C23" s="168" t="s">
        <v>64</v>
      </c>
      <c r="D23" s="110"/>
      <c r="E23" s="84"/>
      <c r="F23" s="84"/>
      <c r="I23" s="2"/>
      <c r="J23" s="2"/>
      <c r="K23" s="2"/>
      <c r="L23" s="2"/>
      <c r="M23" s="2"/>
      <c r="N23" s="2"/>
      <c r="O23" s="2"/>
      <c r="P23" s="2"/>
      <c r="Q23" s="2"/>
      <c r="R23" s="48"/>
      <c r="S23" s="48"/>
      <c r="T23" s="48"/>
      <c r="U23" s="48"/>
    </row>
    <row r="24" spans="2:21" ht="13.5" thickBot="1" x14ac:dyDescent="0.35">
      <c r="B24" s="213" t="s">
        <v>308</v>
      </c>
      <c r="C24" s="224">
        <v>12</v>
      </c>
      <c r="D24" s="176" t="s">
        <v>309</v>
      </c>
      <c r="F24" s="84"/>
      <c r="I24" s="2"/>
      <c r="J24" s="2"/>
      <c r="K24" s="2"/>
      <c r="L24" s="2"/>
      <c r="M24" s="2"/>
      <c r="N24" s="2"/>
      <c r="O24" s="2"/>
      <c r="P24" s="2"/>
      <c r="Q24" s="2"/>
      <c r="R24" s="48"/>
      <c r="S24" s="48"/>
      <c r="T24" s="48"/>
      <c r="U24" s="48"/>
    </row>
    <row r="25" spans="2:21" ht="13.5" thickBot="1" x14ac:dyDescent="0.35">
      <c r="B25" s="213" t="s">
        <v>310</v>
      </c>
      <c r="C25" s="225">
        <v>6</v>
      </c>
      <c r="D25" s="176" t="s">
        <v>309</v>
      </c>
      <c r="F25" s="84"/>
      <c r="I25" s="2"/>
      <c r="J25" s="2"/>
      <c r="K25" s="2"/>
      <c r="L25" s="2"/>
      <c r="M25" s="2"/>
      <c r="N25" s="2"/>
      <c r="O25" s="2"/>
      <c r="P25" s="2"/>
      <c r="Q25" s="2"/>
      <c r="R25" s="48"/>
      <c r="S25" s="48"/>
      <c r="T25" s="48"/>
      <c r="U25" s="48"/>
    </row>
    <row r="26" spans="2:21" ht="13" x14ac:dyDescent="0.3">
      <c r="B26" s="126"/>
      <c r="C26" s="168" t="s">
        <v>311</v>
      </c>
      <c r="D26" s="110"/>
      <c r="I26" s="2"/>
      <c r="J26" s="2"/>
      <c r="K26" s="2"/>
      <c r="L26" s="2"/>
      <c r="M26" s="2"/>
      <c r="N26" s="2"/>
      <c r="O26" s="2"/>
      <c r="P26" s="2"/>
      <c r="Q26" s="2"/>
      <c r="R26" s="48"/>
      <c r="S26" s="48"/>
      <c r="T26" s="48"/>
      <c r="U26" s="48"/>
    </row>
    <row r="27" spans="2:21" ht="13.5" thickBot="1" x14ac:dyDescent="0.35">
      <c r="B27" s="213" t="s">
        <v>312</v>
      </c>
      <c r="C27" s="221" t="s">
        <v>313</v>
      </c>
      <c r="D27" s="176"/>
      <c r="I27" s="2"/>
      <c r="J27" s="2"/>
      <c r="K27" s="2"/>
      <c r="L27" s="2"/>
      <c r="M27" s="2"/>
      <c r="N27" s="2"/>
      <c r="O27" s="2"/>
      <c r="P27" s="2"/>
      <c r="Q27" s="2"/>
      <c r="R27" s="48"/>
      <c r="S27" s="48"/>
      <c r="T27" s="48"/>
      <c r="U27" s="48"/>
    </row>
    <row r="28" spans="2:21" ht="13.5" thickBot="1" x14ac:dyDescent="0.35">
      <c r="B28" s="226" t="s">
        <v>10</v>
      </c>
      <c r="C28" s="227">
        <f>( C24^2 + C25^2 )^(1/2)</f>
        <v>13.416407864998739</v>
      </c>
      <c r="D28" s="176" t="s">
        <v>309</v>
      </c>
      <c r="I28" s="2"/>
      <c r="J28" s="2"/>
      <c r="K28" s="2"/>
      <c r="L28" s="2"/>
      <c r="M28" s="2"/>
      <c r="N28" s="2"/>
      <c r="O28" s="2"/>
      <c r="P28" s="2"/>
      <c r="Q28" s="2"/>
      <c r="R28" s="48"/>
      <c r="S28" s="48"/>
      <c r="T28" s="48"/>
      <c r="U28" s="48"/>
    </row>
    <row r="29" spans="2:21" ht="13" x14ac:dyDescent="0.3">
      <c r="B29" s="213" t="s">
        <v>314</v>
      </c>
      <c r="C29" s="3" t="s">
        <v>315</v>
      </c>
      <c r="D29" s="3"/>
      <c r="I29" s="2"/>
      <c r="J29" s="2"/>
      <c r="K29" s="2"/>
      <c r="L29" s="2"/>
      <c r="M29" s="2"/>
      <c r="N29" s="2"/>
      <c r="O29" s="2"/>
      <c r="P29" s="2"/>
      <c r="Q29" s="2"/>
      <c r="R29" s="48"/>
      <c r="S29" s="48"/>
      <c r="T29" s="48"/>
      <c r="U29" s="48"/>
    </row>
    <row r="30" spans="2:21" ht="13" x14ac:dyDescent="0.3">
      <c r="C30" s="233">
        <f>57.3 * ATAN(C25 / C24)</f>
        <v>26.567007995746188</v>
      </c>
      <c r="D30" s="3" t="s">
        <v>316</v>
      </c>
      <c r="I30" s="2"/>
      <c r="J30" s="2"/>
      <c r="K30" s="2"/>
      <c r="L30" s="2"/>
      <c r="M30" s="2"/>
      <c r="N30" s="2"/>
      <c r="O30" s="2"/>
      <c r="P30" s="2"/>
      <c r="Q30" s="2"/>
      <c r="R30" s="48"/>
      <c r="S30" s="48"/>
      <c r="T30" s="48"/>
      <c r="U30" s="48"/>
    </row>
    <row r="31" spans="2:21" x14ac:dyDescent="0.25">
      <c r="I31" s="2"/>
      <c r="J31" s="2"/>
      <c r="K31" s="2"/>
      <c r="L31" s="2"/>
      <c r="M31" s="2"/>
      <c r="N31" s="2"/>
      <c r="O31" s="2"/>
      <c r="P31" s="2"/>
      <c r="Q31" s="2"/>
      <c r="R31" s="48"/>
      <c r="S31" s="48"/>
      <c r="T31" s="48"/>
      <c r="U31" s="48"/>
    </row>
    <row r="32" spans="2:21" x14ac:dyDescent="0.25">
      <c r="B32" s="110"/>
      <c r="I32" s="2"/>
      <c r="J32" s="2"/>
      <c r="K32" s="2"/>
      <c r="L32" s="2"/>
      <c r="M32" s="2"/>
      <c r="N32" s="2"/>
      <c r="O32" s="2"/>
      <c r="P32" s="2"/>
      <c r="Q32" s="2"/>
      <c r="R32" s="48"/>
      <c r="S32" s="48"/>
      <c r="T32" s="48"/>
      <c r="U32" s="48"/>
    </row>
    <row r="33" spans="1:21" ht="13" x14ac:dyDescent="0.3">
      <c r="B33" s="110"/>
      <c r="C33" s="110"/>
      <c r="D33" s="126"/>
      <c r="E33" s="213"/>
      <c r="F33" s="167"/>
      <c r="G33" s="110"/>
      <c r="H33" s="110"/>
      <c r="I33" s="2"/>
      <c r="J33" s="2"/>
      <c r="K33" s="2"/>
      <c r="L33" s="2"/>
      <c r="M33" s="2"/>
      <c r="N33" s="2"/>
      <c r="O33" s="2"/>
      <c r="P33" s="2"/>
      <c r="Q33" s="2"/>
      <c r="R33" s="48"/>
      <c r="S33" s="48"/>
      <c r="T33" s="48"/>
      <c r="U33" s="48"/>
    </row>
    <row r="34" spans="1:21" ht="13" x14ac:dyDescent="0.3">
      <c r="B34" s="110"/>
      <c r="C34" s="110"/>
      <c r="D34" s="126"/>
      <c r="E34" s="126"/>
      <c r="F34" s="168"/>
      <c r="G34" s="110"/>
      <c r="H34" s="110"/>
      <c r="I34" s="2"/>
      <c r="J34" s="2"/>
      <c r="K34" s="2"/>
      <c r="L34" s="2"/>
      <c r="M34" s="2"/>
      <c r="N34" s="2"/>
      <c r="O34" s="2"/>
      <c r="P34" s="2"/>
      <c r="Q34" s="2"/>
      <c r="R34" s="48"/>
      <c r="S34" s="48"/>
      <c r="T34" s="48"/>
      <c r="U34" s="48"/>
    </row>
    <row r="35" spans="1:21" ht="13" x14ac:dyDescent="0.3">
      <c r="B35" s="110"/>
      <c r="C35" s="110"/>
      <c r="D35" s="126"/>
      <c r="E35" s="213"/>
      <c r="F35" s="150"/>
      <c r="G35" s="110"/>
      <c r="H35" s="110"/>
      <c r="I35" s="2"/>
      <c r="J35" s="2"/>
      <c r="K35" s="2"/>
      <c r="L35" s="2"/>
      <c r="M35" s="2"/>
      <c r="N35" s="2"/>
      <c r="O35" s="2"/>
      <c r="P35" s="2"/>
      <c r="Q35" s="2"/>
      <c r="R35" s="48"/>
      <c r="S35" s="48"/>
      <c r="T35" s="48"/>
      <c r="U35" s="48"/>
    </row>
    <row r="36" spans="1:21" ht="13" x14ac:dyDescent="0.3">
      <c r="B36" s="110"/>
      <c r="C36" s="110"/>
      <c r="D36" s="126"/>
      <c r="E36" s="151"/>
      <c r="F36" s="228"/>
      <c r="G36" s="110"/>
      <c r="H36" s="110"/>
      <c r="I36" s="2"/>
      <c r="J36" s="2"/>
      <c r="K36" s="2"/>
      <c r="L36" s="2"/>
      <c r="M36" s="2"/>
      <c r="N36" s="2"/>
      <c r="O36" s="2"/>
      <c r="P36" s="2"/>
      <c r="Q36" s="2"/>
      <c r="R36" s="48"/>
      <c r="S36" s="48"/>
      <c r="T36" s="48"/>
      <c r="U36" s="48"/>
    </row>
    <row r="37" spans="1:21" ht="13" x14ac:dyDescent="0.3">
      <c r="B37" s="110"/>
      <c r="C37" s="110"/>
      <c r="D37" s="126"/>
      <c r="E37" s="213"/>
      <c r="F37" s="150"/>
      <c r="G37" s="110"/>
      <c r="H37" s="110"/>
      <c r="I37" s="2"/>
      <c r="J37" s="2"/>
      <c r="K37" s="2"/>
      <c r="L37" s="2"/>
      <c r="M37" s="2"/>
      <c r="N37" s="2"/>
      <c r="O37" s="2"/>
      <c r="P37" s="2"/>
      <c r="Q37" s="2"/>
      <c r="R37" s="48"/>
      <c r="S37" s="48"/>
      <c r="T37" s="48"/>
      <c r="U37" s="48"/>
    </row>
    <row r="38" spans="1:21" ht="13" x14ac:dyDescent="0.3">
      <c r="B38" s="110"/>
      <c r="C38" s="110"/>
      <c r="D38" s="126"/>
      <c r="E38" s="151"/>
      <c r="F38" s="229"/>
      <c r="G38" s="110"/>
      <c r="H38" s="110"/>
      <c r="I38" s="2"/>
      <c r="J38" s="2"/>
      <c r="K38" s="2"/>
      <c r="L38" s="2"/>
      <c r="M38" s="2"/>
      <c r="N38" s="2"/>
      <c r="O38" s="2"/>
      <c r="P38" s="2"/>
      <c r="Q38" s="2"/>
      <c r="R38" s="48"/>
      <c r="S38" s="48"/>
      <c r="T38" s="48"/>
      <c r="U38" s="48"/>
    </row>
    <row r="39" spans="1:21" ht="13" x14ac:dyDescent="0.3">
      <c r="B39" s="110"/>
      <c r="C39" s="110"/>
      <c r="D39" s="126"/>
      <c r="E39" s="126"/>
      <c r="F39" s="230"/>
      <c r="G39" s="110"/>
      <c r="H39" s="110"/>
      <c r="I39" s="2"/>
      <c r="J39" s="2"/>
      <c r="K39" s="2"/>
      <c r="L39" s="2"/>
      <c r="M39" s="2"/>
      <c r="N39" s="2"/>
      <c r="O39" s="2"/>
      <c r="P39" s="2"/>
      <c r="Q39" s="2"/>
      <c r="R39" s="48"/>
      <c r="S39" s="48"/>
      <c r="T39" s="48"/>
      <c r="U39" s="48"/>
    </row>
    <row r="40" spans="1:21" x14ac:dyDescent="0.25">
      <c r="B40" s="110"/>
      <c r="C40" s="110"/>
      <c r="D40" s="126"/>
      <c r="E40" s="110"/>
      <c r="F40" s="110"/>
      <c r="G40" s="110"/>
      <c r="H40" s="110"/>
      <c r="I40" s="2"/>
      <c r="J40" s="2"/>
      <c r="K40" s="2"/>
      <c r="L40" s="2"/>
      <c r="M40" s="2"/>
      <c r="N40" s="2"/>
      <c r="O40" s="2"/>
      <c r="P40" s="2"/>
      <c r="Q40" s="2"/>
      <c r="R40" s="48"/>
      <c r="S40" s="48"/>
      <c r="T40" s="48"/>
      <c r="U40" s="48"/>
    </row>
    <row r="41" spans="1:21" x14ac:dyDescent="0.25">
      <c r="B41" s="110"/>
      <c r="C41" s="110"/>
      <c r="D41" s="126"/>
      <c r="E41" s="150"/>
      <c r="F41" s="110"/>
      <c r="G41" s="110"/>
      <c r="H41" s="110"/>
      <c r="I41" s="2"/>
      <c r="J41" s="2"/>
      <c r="K41" s="2"/>
      <c r="L41" s="2"/>
      <c r="M41" s="2"/>
      <c r="N41" s="2"/>
      <c r="O41" s="2"/>
      <c r="P41" s="2"/>
      <c r="Q41" s="2"/>
      <c r="R41" s="48"/>
      <c r="S41" s="48"/>
      <c r="T41" s="48"/>
      <c r="U41" s="48"/>
    </row>
    <row r="42" spans="1:21" x14ac:dyDescent="0.25">
      <c r="B42" s="110"/>
      <c r="C42" s="110"/>
      <c r="D42" s="126"/>
      <c r="H42" s="110"/>
      <c r="I42" s="2"/>
      <c r="J42" s="2"/>
      <c r="K42" s="2"/>
      <c r="L42" s="2"/>
      <c r="M42" s="2"/>
      <c r="N42" s="2"/>
      <c r="O42" s="2"/>
      <c r="P42" s="2"/>
      <c r="Q42" s="2"/>
      <c r="R42" s="48"/>
      <c r="S42" s="48"/>
      <c r="T42" s="48"/>
      <c r="U42" s="48"/>
    </row>
    <row r="43" spans="1:21" x14ac:dyDescent="0.25">
      <c r="B43" s="110"/>
      <c r="C43" s="110"/>
      <c r="D43" s="126"/>
      <c r="H43" s="110"/>
      <c r="I43" s="2"/>
      <c r="J43" s="2"/>
      <c r="K43" s="2"/>
      <c r="L43" s="2"/>
      <c r="M43" s="2"/>
      <c r="N43" s="2"/>
      <c r="O43" s="2"/>
      <c r="P43" s="2"/>
      <c r="Q43" s="2"/>
      <c r="R43" s="48"/>
      <c r="S43" s="48"/>
      <c r="T43" s="48"/>
      <c r="U43" s="48"/>
    </row>
    <row r="44" spans="1:21" ht="13" x14ac:dyDescent="0.3">
      <c r="A44" s="2"/>
      <c r="B44" s="110"/>
      <c r="C44" s="110"/>
      <c r="D44" s="231"/>
      <c r="H44" s="110"/>
      <c r="I44" s="2"/>
      <c r="J44" s="2"/>
      <c r="K44" s="2"/>
      <c r="L44" s="2"/>
      <c r="M44" s="2"/>
      <c r="N44" s="2"/>
      <c r="O44" s="2"/>
      <c r="P44" s="2"/>
      <c r="Q44" s="2"/>
      <c r="R44" s="48"/>
      <c r="S44" s="48"/>
      <c r="T44" s="48"/>
      <c r="U44" s="48"/>
    </row>
    <row r="45" spans="1:21" x14ac:dyDescent="0.25">
      <c r="A45" s="2"/>
      <c r="B45" s="110"/>
      <c r="C45" s="110"/>
      <c r="D45" s="110"/>
      <c r="H45" s="110"/>
      <c r="I45" s="2"/>
      <c r="J45" s="2"/>
      <c r="K45" s="2"/>
      <c r="L45" s="2"/>
      <c r="M45" s="2"/>
      <c r="N45" s="2"/>
      <c r="O45" s="2"/>
      <c r="P45" s="2"/>
      <c r="Q45" s="2"/>
      <c r="R45" s="48"/>
      <c r="S45" s="48"/>
      <c r="T45" s="48"/>
      <c r="U45" s="48"/>
    </row>
    <row r="46" spans="1:21" x14ac:dyDescent="0.25">
      <c r="A46" s="2"/>
      <c r="B46" s="110"/>
      <c r="C46" s="110"/>
      <c r="D46" s="126"/>
      <c r="H46" s="110"/>
      <c r="I46" s="2" t="s">
        <v>1</v>
      </c>
      <c r="J46" s="2"/>
      <c r="K46" s="2"/>
      <c r="L46" s="2"/>
      <c r="M46" s="2"/>
      <c r="N46" s="2"/>
      <c r="O46" s="2"/>
      <c r="P46" s="2"/>
      <c r="Q46" s="2"/>
      <c r="R46" s="48"/>
      <c r="S46" s="48"/>
      <c r="T46" s="48"/>
      <c r="U46" s="48"/>
    </row>
    <row r="47" spans="1:21" x14ac:dyDescent="0.25">
      <c r="A47" s="2"/>
      <c r="B47" s="110"/>
      <c r="C47" s="110"/>
      <c r="D47" s="126"/>
      <c r="H47" s="110"/>
      <c r="I47" s="2"/>
      <c r="J47" s="2"/>
      <c r="K47" s="2"/>
      <c r="L47" s="2"/>
      <c r="M47" s="2"/>
      <c r="N47" s="2"/>
      <c r="O47" s="2"/>
      <c r="P47" s="2"/>
      <c r="Q47" s="2"/>
      <c r="R47" s="48"/>
      <c r="S47" s="48"/>
      <c r="T47" s="48"/>
      <c r="U47" s="48"/>
    </row>
    <row r="48" spans="1:21" ht="13" x14ac:dyDescent="0.3">
      <c r="A48" s="2"/>
      <c r="B48" s="110"/>
      <c r="C48" s="110"/>
      <c r="D48" s="126"/>
      <c r="E48" s="126"/>
      <c r="F48" s="232"/>
      <c r="G48" s="110"/>
      <c r="H48" s="110"/>
      <c r="I48" s="2"/>
      <c r="J48" s="2"/>
      <c r="K48" s="2"/>
      <c r="L48" s="2"/>
      <c r="M48" s="2"/>
      <c r="N48" s="2"/>
      <c r="O48" s="2"/>
      <c r="P48" s="2"/>
      <c r="Q48" s="2"/>
      <c r="R48" s="48"/>
      <c r="S48" s="48"/>
      <c r="T48" s="48"/>
      <c r="U48" s="48"/>
    </row>
    <row r="49" spans="9:21" ht="13" x14ac:dyDescent="0.3">
      <c r="I49" s="2"/>
      <c r="J49" s="2"/>
      <c r="K49" s="291"/>
      <c r="L49" s="291"/>
      <c r="M49" s="293"/>
      <c r="N49" s="294"/>
      <c r="O49" s="233"/>
      <c r="P49" s="291"/>
      <c r="Q49" s="291"/>
      <c r="R49" s="48"/>
      <c r="S49" s="48"/>
      <c r="T49" s="48"/>
      <c r="U49" s="48"/>
    </row>
    <row r="50" spans="9:21" ht="13" x14ac:dyDescent="0.3">
      <c r="I50" s="2"/>
      <c r="J50" s="2"/>
      <c r="K50" s="291"/>
      <c r="L50" s="291"/>
      <c r="M50" s="293"/>
      <c r="N50" s="293"/>
      <c r="O50" s="295"/>
      <c r="P50" s="291"/>
      <c r="Q50" s="291"/>
      <c r="R50" s="48"/>
      <c r="S50" s="48"/>
      <c r="T50" s="48"/>
      <c r="U50" s="48"/>
    </row>
    <row r="51" spans="9:21" ht="13" x14ac:dyDescent="0.3">
      <c r="I51" s="2"/>
      <c r="J51" s="2"/>
      <c r="K51" s="291"/>
      <c r="L51" s="291"/>
      <c r="M51" s="293"/>
      <c r="N51" s="294"/>
      <c r="O51" s="296"/>
      <c r="P51" s="291"/>
      <c r="Q51" s="291"/>
      <c r="R51" s="48"/>
      <c r="S51" s="48"/>
      <c r="T51" s="48"/>
      <c r="U51" s="48"/>
    </row>
    <row r="52" spans="9:21" x14ac:dyDescent="0.25">
      <c r="I52" s="2"/>
      <c r="J52" s="2"/>
      <c r="K52" s="2"/>
      <c r="L52" s="2"/>
      <c r="M52" s="2"/>
      <c r="N52" s="2"/>
      <c r="O52" s="2"/>
      <c r="P52" s="2"/>
      <c r="Q52" s="2"/>
      <c r="R52" s="48"/>
      <c r="S52" s="48"/>
      <c r="T52" s="48"/>
      <c r="U52" s="48"/>
    </row>
    <row r="53" spans="9:21" x14ac:dyDescent="0.25">
      <c r="I53" s="2"/>
      <c r="J53" s="2"/>
      <c r="K53" s="2"/>
      <c r="L53" s="2"/>
      <c r="M53" s="2"/>
      <c r="N53" s="2"/>
      <c r="O53" s="2"/>
      <c r="P53" s="2"/>
      <c r="Q53" s="2"/>
      <c r="R53" s="48"/>
      <c r="S53" s="48"/>
      <c r="T53" s="48"/>
      <c r="U53" s="48"/>
    </row>
    <row r="54" spans="9:21" ht="13" x14ac:dyDescent="0.3">
      <c r="I54" s="2"/>
      <c r="J54" s="2"/>
      <c r="K54" s="291"/>
      <c r="L54" s="291"/>
      <c r="M54" s="293"/>
      <c r="N54" s="293" t="s">
        <v>1</v>
      </c>
      <c r="O54" s="297"/>
      <c r="P54" s="291"/>
      <c r="Q54" s="291"/>
      <c r="R54" s="48"/>
      <c r="S54" s="48"/>
      <c r="T54" s="48"/>
      <c r="U54" s="48"/>
    </row>
    <row r="55" spans="9:21" x14ac:dyDescent="0.25">
      <c r="I55" s="2"/>
      <c r="J55" s="2"/>
      <c r="K55" s="2"/>
      <c r="L55" s="2"/>
      <c r="M55" s="2"/>
      <c r="N55" s="2"/>
      <c r="O55" s="2"/>
      <c r="P55" s="2"/>
      <c r="Q55" s="2"/>
      <c r="R55" s="48"/>
      <c r="S55" s="48"/>
      <c r="T55" s="48"/>
      <c r="U55" s="48"/>
    </row>
    <row r="56" spans="9:21" x14ac:dyDescent="0.25">
      <c r="I56" s="2"/>
      <c r="J56" s="2"/>
      <c r="K56" s="2"/>
      <c r="L56" s="2"/>
      <c r="M56" s="2"/>
      <c r="N56" s="2"/>
      <c r="O56" s="2"/>
      <c r="P56" s="2"/>
      <c r="Q56" s="2"/>
      <c r="R56" s="48"/>
      <c r="S56" s="48"/>
      <c r="T56" s="48"/>
      <c r="U56" s="48"/>
    </row>
    <row r="57" spans="9:21" x14ac:dyDescent="0.25">
      <c r="I57" s="2"/>
      <c r="J57" s="2"/>
      <c r="K57" s="2"/>
      <c r="L57" s="2"/>
      <c r="M57" s="2"/>
      <c r="N57" s="2"/>
      <c r="O57" s="2"/>
      <c r="P57" s="2"/>
      <c r="Q57" s="2"/>
      <c r="R57" s="48"/>
      <c r="S57" s="48"/>
      <c r="T57" s="48"/>
      <c r="U57" s="48"/>
    </row>
    <row r="58" spans="9:21" x14ac:dyDescent="0.25">
      <c r="I58" s="2"/>
      <c r="J58" s="2"/>
      <c r="K58" s="2"/>
      <c r="L58" s="2"/>
      <c r="M58" s="2"/>
      <c r="N58" s="2"/>
      <c r="O58" s="2"/>
      <c r="P58" s="2"/>
      <c r="Q58" s="2"/>
      <c r="R58" s="48"/>
      <c r="S58" s="48"/>
      <c r="T58" s="48"/>
      <c r="U58" s="48"/>
    </row>
    <row r="59" spans="9:21" x14ac:dyDescent="0.25">
      <c r="I59" s="2"/>
      <c r="J59" s="2"/>
      <c r="K59" s="2"/>
      <c r="L59" s="2"/>
      <c r="M59" s="2"/>
      <c r="N59" s="2"/>
      <c r="O59" s="2"/>
      <c r="P59" s="2"/>
      <c r="Q59" s="2"/>
      <c r="R59" s="48"/>
      <c r="S59" s="48"/>
      <c r="T59" s="48"/>
      <c r="U59" s="48"/>
    </row>
    <row r="60" spans="9:21" x14ac:dyDescent="0.25">
      <c r="I60" s="2"/>
      <c r="J60" s="2"/>
      <c r="K60" s="2"/>
      <c r="L60" s="2"/>
      <c r="M60" s="2"/>
      <c r="N60" s="2"/>
      <c r="O60" s="2"/>
      <c r="P60" s="2"/>
      <c r="Q60" s="2"/>
      <c r="R60" s="48"/>
      <c r="S60" s="48"/>
      <c r="T60" s="48"/>
      <c r="U60" s="48"/>
    </row>
    <row r="61" spans="9:21" x14ac:dyDescent="0.25">
      <c r="I61" s="2"/>
      <c r="J61" s="2"/>
      <c r="K61" s="2"/>
      <c r="L61" s="2"/>
      <c r="M61" s="2"/>
      <c r="N61" s="2"/>
      <c r="O61" s="2"/>
      <c r="P61" s="2"/>
      <c r="Q61" s="2"/>
      <c r="R61" s="48"/>
      <c r="S61" s="48"/>
      <c r="T61" s="48"/>
      <c r="U61" s="48"/>
    </row>
    <row r="62" spans="9:21" x14ac:dyDescent="0.25">
      <c r="I62" s="2"/>
      <c r="J62" s="2"/>
      <c r="K62" s="2"/>
      <c r="L62" s="2"/>
      <c r="M62" s="2"/>
      <c r="N62" s="2"/>
      <c r="O62" s="2"/>
      <c r="P62" s="2"/>
      <c r="Q62" s="2"/>
      <c r="R62" s="48"/>
      <c r="S62" s="48"/>
      <c r="T62" s="48"/>
      <c r="U62" s="48"/>
    </row>
    <row r="63" spans="9:21" x14ac:dyDescent="0.25">
      <c r="I63" s="2"/>
      <c r="J63" s="2"/>
      <c r="K63" s="2"/>
      <c r="L63" s="2"/>
      <c r="M63" s="2"/>
      <c r="N63" s="2"/>
      <c r="O63" s="2"/>
      <c r="P63" s="2"/>
      <c r="Q63" s="2"/>
      <c r="R63" s="48"/>
      <c r="S63" s="48"/>
      <c r="T63" s="48"/>
      <c r="U63" s="48"/>
    </row>
    <row r="64" spans="9:21" x14ac:dyDescent="0.25">
      <c r="I64" s="2"/>
      <c r="J64" s="2"/>
      <c r="K64" s="2"/>
      <c r="L64" s="2"/>
      <c r="M64" s="2"/>
      <c r="N64" s="2"/>
      <c r="O64" s="2"/>
      <c r="P64" s="2"/>
      <c r="Q64" s="2"/>
      <c r="R64" s="48"/>
      <c r="S64" s="48"/>
      <c r="T64" s="48"/>
      <c r="U64" s="48"/>
    </row>
    <row r="65" spans="9:21" x14ac:dyDescent="0.25">
      <c r="I65" s="2"/>
      <c r="J65" s="2"/>
      <c r="K65" s="2"/>
      <c r="L65" s="2"/>
      <c r="M65" s="2"/>
      <c r="N65" s="2"/>
      <c r="O65" s="2"/>
      <c r="P65" s="2"/>
      <c r="Q65" s="2"/>
      <c r="R65" s="48"/>
      <c r="S65" s="48"/>
      <c r="T65" s="48"/>
      <c r="U65" s="48"/>
    </row>
    <row r="66" spans="9:21" x14ac:dyDescent="0.25">
      <c r="I66" s="2"/>
      <c r="J66" s="2"/>
      <c r="K66" s="2"/>
      <c r="L66" s="2"/>
      <c r="M66" s="2"/>
      <c r="N66" s="2"/>
      <c r="O66" s="2"/>
      <c r="P66" s="2"/>
      <c r="Q66" s="2"/>
      <c r="R66" s="48"/>
      <c r="S66" s="48"/>
      <c r="T66" s="48"/>
      <c r="U66" s="48"/>
    </row>
    <row r="67" spans="9:21" x14ac:dyDescent="0.25">
      <c r="I67" s="2"/>
      <c r="J67" s="2"/>
      <c r="K67" s="2"/>
      <c r="L67" s="2"/>
      <c r="M67" s="2"/>
      <c r="N67" s="2"/>
      <c r="O67" s="2"/>
      <c r="P67" s="2"/>
      <c r="Q67" s="2"/>
      <c r="R67" s="48"/>
      <c r="S67" s="48"/>
      <c r="T67" s="48"/>
      <c r="U67" s="48"/>
    </row>
    <row r="68" spans="9:21" x14ac:dyDescent="0.25">
      <c r="I68" s="2"/>
      <c r="J68" s="2"/>
      <c r="K68" s="2"/>
      <c r="L68" s="2"/>
      <c r="M68" s="2"/>
      <c r="N68" s="2"/>
      <c r="O68" s="2"/>
      <c r="P68" s="2"/>
      <c r="Q68" s="2"/>
      <c r="R68" s="48"/>
      <c r="S68" s="48"/>
      <c r="T68" s="48"/>
      <c r="U68" s="48"/>
    </row>
    <row r="69" spans="9:21" x14ac:dyDescent="0.25">
      <c r="I69" s="2"/>
      <c r="J69" s="2"/>
      <c r="K69" s="2"/>
      <c r="L69" s="2"/>
      <c r="M69" s="2"/>
      <c r="N69" s="2"/>
      <c r="O69" s="2"/>
      <c r="P69" s="2"/>
      <c r="Q69" s="2"/>
      <c r="R69" s="48"/>
      <c r="S69" s="48"/>
      <c r="T69" s="48"/>
      <c r="U69" s="48"/>
    </row>
    <row r="70" spans="9:21" x14ac:dyDescent="0.25">
      <c r="I70" s="2"/>
      <c r="J70" s="2"/>
      <c r="K70" s="2"/>
      <c r="L70" s="2"/>
      <c r="M70" s="2"/>
      <c r="N70" s="2"/>
      <c r="O70" s="2"/>
      <c r="P70" s="2"/>
      <c r="Q70" s="2"/>
      <c r="R70" s="48"/>
      <c r="S70" s="48"/>
      <c r="T70" s="48"/>
      <c r="U70" s="48"/>
    </row>
    <row r="71" spans="9:21" x14ac:dyDescent="0.25">
      <c r="I71" s="2"/>
      <c r="J71" s="2"/>
      <c r="K71" s="2"/>
      <c r="L71" s="2"/>
      <c r="M71" s="2"/>
      <c r="N71" s="2"/>
      <c r="O71" s="2"/>
      <c r="P71" s="2"/>
      <c r="Q71" s="2"/>
      <c r="R71" s="48"/>
      <c r="S71" s="48"/>
      <c r="T71" s="48"/>
      <c r="U71" s="48"/>
    </row>
    <row r="72" spans="9:21" x14ac:dyDescent="0.25">
      <c r="I72" s="2"/>
      <c r="J72" s="2"/>
      <c r="K72" s="2"/>
      <c r="L72" s="2"/>
      <c r="M72" s="2"/>
      <c r="N72" s="2"/>
      <c r="O72" s="2"/>
      <c r="P72" s="2"/>
      <c r="Q72" s="2"/>
      <c r="R72" s="48"/>
      <c r="S72" s="48"/>
      <c r="T72" s="48"/>
      <c r="U72" s="48"/>
    </row>
    <row r="73" spans="9:21" x14ac:dyDescent="0.25">
      <c r="I73" s="2"/>
      <c r="J73" s="2"/>
      <c r="K73" s="2"/>
      <c r="L73" s="2"/>
      <c r="M73" s="2"/>
      <c r="N73" s="2"/>
      <c r="O73" s="2"/>
      <c r="P73" s="2"/>
      <c r="Q73" s="2"/>
      <c r="R73" s="48"/>
      <c r="S73" s="48"/>
      <c r="T73" s="48"/>
      <c r="U73" s="48"/>
    </row>
    <row r="74" spans="9:21" x14ac:dyDescent="0.25">
      <c r="I74" s="2"/>
      <c r="J74" s="2"/>
      <c r="K74" s="2"/>
      <c r="L74" s="2"/>
      <c r="M74" s="2"/>
      <c r="N74" s="2"/>
      <c r="O74" s="2"/>
      <c r="P74" s="2"/>
      <c r="Q74" s="2"/>
      <c r="R74" s="48"/>
      <c r="S74" s="48"/>
      <c r="T74" s="48"/>
      <c r="U74" s="48"/>
    </row>
    <row r="75" spans="9:21" x14ac:dyDescent="0.25">
      <c r="I75" s="2"/>
      <c r="J75" s="2"/>
      <c r="K75" s="2"/>
      <c r="L75" s="2"/>
      <c r="M75" s="2"/>
      <c r="N75" s="2"/>
      <c r="O75" s="2"/>
      <c r="P75" s="2"/>
      <c r="Q75" s="2"/>
    </row>
    <row r="76" spans="9:21" x14ac:dyDescent="0.25">
      <c r="I76" s="2"/>
      <c r="J76" s="2"/>
      <c r="K76" s="2"/>
      <c r="L76" s="2"/>
      <c r="M76" s="2"/>
      <c r="N76" s="2"/>
      <c r="O76" s="2"/>
      <c r="P76" s="2"/>
      <c r="Q76" s="2"/>
    </row>
    <row r="77" spans="9:21" x14ac:dyDescent="0.25">
      <c r="I77" s="2"/>
      <c r="J77" s="2"/>
      <c r="K77" s="2"/>
      <c r="L77" s="2"/>
      <c r="M77" s="2"/>
      <c r="N77" s="2"/>
      <c r="O77" s="2"/>
      <c r="P77" s="2"/>
      <c r="Q77" s="2"/>
    </row>
    <row r="78" spans="9:21" x14ac:dyDescent="0.25">
      <c r="I78" s="2"/>
      <c r="J78" s="2"/>
      <c r="K78" s="2"/>
      <c r="L78" s="2"/>
      <c r="M78" s="2"/>
      <c r="N78" s="2"/>
      <c r="O78" s="2"/>
      <c r="P78" s="2"/>
      <c r="Q78" s="2"/>
    </row>
    <row r="79" spans="9:21" x14ac:dyDescent="0.25">
      <c r="I79" s="2"/>
      <c r="J79" s="2"/>
      <c r="K79" s="2"/>
      <c r="L79" s="2"/>
      <c r="M79" s="2"/>
      <c r="N79" s="2"/>
      <c r="O79" s="2"/>
      <c r="P79" s="2"/>
      <c r="Q79" s="2"/>
    </row>
    <row r="80" spans="9:21" x14ac:dyDescent="0.25">
      <c r="I80" s="2"/>
      <c r="J80" s="2"/>
      <c r="K80" s="2"/>
      <c r="L80" s="2"/>
      <c r="M80" s="2"/>
      <c r="N80" s="2"/>
      <c r="O80" s="2"/>
      <c r="P80" s="2"/>
      <c r="Q80" s="2"/>
    </row>
    <row r="81" spans="5:17" x14ac:dyDescent="0.25">
      <c r="I81" s="2"/>
      <c r="J81" s="2"/>
      <c r="K81" s="2"/>
      <c r="L81" s="2"/>
      <c r="M81" s="2"/>
      <c r="N81" s="2"/>
      <c r="O81" s="2"/>
      <c r="P81" s="2"/>
      <c r="Q81" s="2"/>
    </row>
    <row r="82" spans="5:17" x14ac:dyDescent="0.25">
      <c r="I82" s="2"/>
      <c r="J82" s="2"/>
      <c r="K82" s="2"/>
      <c r="L82" s="2"/>
      <c r="M82" s="2"/>
      <c r="N82" s="2"/>
      <c r="O82" s="2"/>
      <c r="P82" s="2"/>
      <c r="Q82" s="2"/>
    </row>
    <row r="83" spans="5:17" x14ac:dyDescent="0.25">
      <c r="I83" s="2"/>
      <c r="J83" s="2"/>
      <c r="K83" s="2"/>
      <c r="L83" s="2"/>
      <c r="M83" s="2"/>
      <c r="N83" s="2"/>
      <c r="O83" s="2"/>
      <c r="P83" s="2"/>
      <c r="Q83" s="2"/>
    </row>
    <row r="84" spans="5:17" x14ac:dyDescent="0.25">
      <c r="I84" s="2"/>
      <c r="J84" s="2" t="s">
        <v>1</v>
      </c>
      <c r="K84" s="2"/>
      <c r="L84" s="2"/>
      <c r="M84" s="2"/>
      <c r="N84" s="2"/>
      <c r="O84" s="2"/>
      <c r="P84" s="2"/>
      <c r="Q84" s="2"/>
    </row>
    <row r="85" spans="5:17" ht="15.5" x14ac:dyDescent="0.35">
      <c r="I85" s="2"/>
      <c r="J85" s="321" t="s">
        <v>356</v>
      </c>
      <c r="K85" s="2"/>
      <c r="L85" s="2"/>
      <c r="M85" s="2"/>
      <c r="N85" s="2"/>
      <c r="O85" s="2"/>
      <c r="P85" s="2"/>
      <c r="Q85" s="2"/>
    </row>
    <row r="86" spans="5:17" ht="13.5" thickBot="1" x14ac:dyDescent="0.35">
      <c r="I86" s="2"/>
      <c r="J86" s="284" t="s">
        <v>355</v>
      </c>
      <c r="K86" s="2"/>
      <c r="L86" s="2"/>
      <c r="M86" s="2"/>
      <c r="N86" s="2"/>
      <c r="O86" s="2"/>
      <c r="P86" s="2"/>
      <c r="Q86" s="2"/>
    </row>
    <row r="87" spans="5:17" ht="13.5" thickBot="1" x14ac:dyDescent="0.35">
      <c r="I87" s="2"/>
      <c r="J87" s="2"/>
      <c r="K87" s="298" t="s">
        <v>64</v>
      </c>
      <c r="L87" s="298" t="s">
        <v>64</v>
      </c>
      <c r="M87" s="298" t="s">
        <v>64</v>
      </c>
      <c r="N87" s="2"/>
      <c r="O87" s="2"/>
      <c r="P87" s="2"/>
      <c r="Q87" s="2"/>
    </row>
    <row r="88" spans="5:17" ht="13.5" thickBot="1" x14ac:dyDescent="0.35">
      <c r="I88" s="2"/>
      <c r="J88" s="299" t="s">
        <v>55</v>
      </c>
      <c r="K88" s="299" t="s">
        <v>123</v>
      </c>
      <c r="L88" s="300" t="s">
        <v>124</v>
      </c>
      <c r="M88" s="299" t="s">
        <v>125</v>
      </c>
      <c r="N88" s="2"/>
      <c r="O88" s="2"/>
      <c r="P88" s="2"/>
      <c r="Q88" s="2"/>
    </row>
    <row r="89" spans="5:17" ht="13.5" thickBot="1" x14ac:dyDescent="0.35">
      <c r="F89" s="137" t="s">
        <v>215</v>
      </c>
      <c r="G89" s="137" t="s">
        <v>342</v>
      </c>
      <c r="H89" s="137" t="s">
        <v>343</v>
      </c>
      <c r="I89" s="2"/>
      <c r="J89" s="301">
        <v>1</v>
      </c>
      <c r="K89" s="270">
        <v>10</v>
      </c>
      <c r="L89" s="270">
        <v>24</v>
      </c>
      <c r="M89" s="270">
        <v>17</v>
      </c>
      <c r="N89" s="2"/>
      <c r="O89" s="2"/>
      <c r="P89" s="2"/>
      <c r="Q89" s="2"/>
    </row>
    <row r="90" spans="5:17" ht="13.5" thickBot="1" x14ac:dyDescent="0.35">
      <c r="E90" s="31" t="s">
        <v>55</v>
      </c>
      <c r="F90" s="31" t="s">
        <v>123</v>
      </c>
      <c r="G90" s="57" t="s">
        <v>124</v>
      </c>
      <c r="H90" s="31" t="s">
        <v>125</v>
      </c>
      <c r="I90" s="2"/>
      <c r="J90" s="301">
        <v>2</v>
      </c>
      <c r="K90" s="271">
        <v>10</v>
      </c>
      <c r="L90" s="271">
        <v>22</v>
      </c>
      <c r="M90" s="271">
        <v>17</v>
      </c>
      <c r="N90" s="2"/>
      <c r="O90" s="2"/>
      <c r="P90" s="2"/>
      <c r="Q90" s="2"/>
    </row>
    <row r="91" spans="5:17" x14ac:dyDescent="0.25">
      <c r="E91" s="46">
        <v>1</v>
      </c>
      <c r="F91" s="270">
        <v>10</v>
      </c>
      <c r="G91" s="270">
        <v>24</v>
      </c>
      <c r="H91" s="270">
        <v>17</v>
      </c>
      <c r="I91" s="2"/>
      <c r="J91" s="301">
        <v>3</v>
      </c>
      <c r="K91" s="271">
        <v>8</v>
      </c>
      <c r="L91" s="271">
        <v>24</v>
      </c>
      <c r="M91" s="271">
        <v>15</v>
      </c>
      <c r="N91" s="2"/>
      <c r="O91" s="2"/>
      <c r="P91" s="2"/>
      <c r="Q91" s="2"/>
    </row>
    <row r="92" spans="5:17" x14ac:dyDescent="0.25">
      <c r="E92" s="46">
        <v>2</v>
      </c>
      <c r="F92" s="271">
        <v>10</v>
      </c>
      <c r="G92" s="271">
        <v>22</v>
      </c>
      <c r="H92" s="271">
        <v>17</v>
      </c>
      <c r="I92" s="2" t="s">
        <v>1</v>
      </c>
      <c r="J92" s="301">
        <v>4</v>
      </c>
      <c r="K92" s="271">
        <v>10</v>
      </c>
      <c r="L92" s="271">
        <v>24</v>
      </c>
      <c r="M92" s="271">
        <v>19</v>
      </c>
      <c r="N92" s="2"/>
      <c r="O92" s="2"/>
      <c r="P92" s="2"/>
      <c r="Q92" s="2"/>
    </row>
    <row r="93" spans="5:17" ht="13" thickBot="1" x14ac:dyDescent="0.3">
      <c r="E93" s="46">
        <v>3</v>
      </c>
      <c r="F93" s="271">
        <v>8</v>
      </c>
      <c r="G93" s="271">
        <v>24</v>
      </c>
      <c r="H93" s="271">
        <v>15</v>
      </c>
      <c r="I93" s="2"/>
      <c r="J93" s="250">
        <v>5</v>
      </c>
      <c r="K93" s="272">
        <v>12</v>
      </c>
      <c r="L93" s="272">
        <v>26</v>
      </c>
      <c r="M93" s="272">
        <v>17</v>
      </c>
      <c r="N93" s="2"/>
      <c r="O93" s="2"/>
      <c r="P93" s="2"/>
      <c r="Q93" s="2"/>
    </row>
    <row r="94" spans="5:17" ht="13.5" thickBot="1" x14ac:dyDescent="0.35">
      <c r="E94" s="46">
        <v>4</v>
      </c>
      <c r="F94" s="271">
        <v>10</v>
      </c>
      <c r="G94" s="271">
        <v>24</v>
      </c>
      <c r="H94" s="271">
        <v>19</v>
      </c>
      <c r="I94" s="2"/>
      <c r="J94" s="302" t="s">
        <v>126</v>
      </c>
      <c r="K94" s="303">
        <f>SUM(K89:K93)/J93</f>
        <v>10</v>
      </c>
      <c r="L94" s="304">
        <f>SUM(L89:L93)/J93</f>
        <v>24</v>
      </c>
      <c r="M94" s="305">
        <f>SUM(M89:M93)/J93</f>
        <v>17</v>
      </c>
      <c r="N94" s="2"/>
      <c r="O94" s="2"/>
      <c r="P94" s="2"/>
      <c r="Q94" s="2"/>
    </row>
    <row r="95" spans="5:17" ht="13" thickBot="1" x14ac:dyDescent="0.3">
      <c r="E95" s="47">
        <v>5</v>
      </c>
      <c r="F95" s="272">
        <v>12</v>
      </c>
      <c r="G95" s="272">
        <v>26</v>
      </c>
      <c r="H95" s="272">
        <v>17</v>
      </c>
      <c r="I95" s="2"/>
      <c r="J95" s="2"/>
      <c r="K95" s="2"/>
      <c r="L95" s="2"/>
      <c r="M95" s="2"/>
      <c r="N95" s="2"/>
      <c r="O95" s="2"/>
      <c r="P95" s="2"/>
      <c r="Q95" s="2"/>
    </row>
    <row r="96" spans="5:17" ht="13.5" thickBot="1" x14ac:dyDescent="0.35">
      <c r="E96" s="20" t="s">
        <v>126</v>
      </c>
      <c r="F96" s="138">
        <f>SUM(F91:F95)/E95</f>
        <v>10</v>
      </c>
      <c r="G96" s="139">
        <f>SUM(G91:G95)/E95</f>
        <v>24</v>
      </c>
      <c r="H96" s="140">
        <f>SUM(H91:H95)/E95</f>
        <v>17</v>
      </c>
      <c r="I96" s="2"/>
      <c r="J96" s="49"/>
      <c r="K96" s="49"/>
      <c r="L96" s="49"/>
      <c r="M96" s="49"/>
      <c r="N96" s="49"/>
      <c r="O96" s="49"/>
      <c r="P96" s="2"/>
      <c r="Q96" s="2"/>
    </row>
    <row r="97" spans="9:17" x14ac:dyDescent="0.25">
      <c r="I97" s="2"/>
      <c r="J97" s="49"/>
      <c r="K97" s="49"/>
      <c r="L97" s="49"/>
      <c r="M97" s="49"/>
      <c r="N97" s="49"/>
      <c r="O97" s="49"/>
      <c r="P97" s="49"/>
      <c r="Q97" s="2"/>
    </row>
    <row r="98" spans="9:17" x14ac:dyDescent="0.25">
      <c r="I98" s="49"/>
      <c r="J98" s="49"/>
      <c r="K98" s="49"/>
      <c r="L98" s="49"/>
      <c r="M98" s="49"/>
      <c r="N98" s="49"/>
      <c r="O98" s="49"/>
      <c r="P98" s="49"/>
      <c r="Q98" s="2"/>
    </row>
    <row r="99" spans="9:17" x14ac:dyDescent="0.25">
      <c r="I99" s="49"/>
    </row>
    <row r="100" spans="9:17" x14ac:dyDescent="0.25">
      <c r="I100" s="49"/>
    </row>
    <row r="101" spans="9:17" ht="13" x14ac:dyDescent="0.3">
      <c r="I101" s="278"/>
      <c r="J101" s="278"/>
      <c r="K101" s="278"/>
      <c r="L101" s="278"/>
      <c r="M101" s="278"/>
      <c r="N101" s="49"/>
      <c r="O101" s="49"/>
      <c r="P101" s="49"/>
      <c r="Q101" s="2"/>
    </row>
    <row r="102" spans="9:17" x14ac:dyDescent="0.25">
      <c r="I102" s="276"/>
      <c r="J102" s="276"/>
      <c r="K102" s="276"/>
      <c r="L102" s="276"/>
      <c r="M102" s="276"/>
      <c r="N102" s="49"/>
      <c r="O102" s="49"/>
      <c r="P102" s="49"/>
      <c r="Q102" s="2"/>
    </row>
    <row r="103" spans="9:17" x14ac:dyDescent="0.25">
      <c r="I103" s="276"/>
      <c r="J103" s="276"/>
      <c r="K103" s="276"/>
      <c r="L103" s="276"/>
      <c r="M103" s="276"/>
      <c r="N103" s="49"/>
      <c r="O103" s="49"/>
      <c r="P103" s="49"/>
      <c r="Q103" s="2"/>
    </row>
    <row r="104" spans="9:17" x14ac:dyDescent="0.25">
      <c r="I104" s="276"/>
      <c r="J104" s="276"/>
      <c r="K104" s="276"/>
      <c r="L104" s="276"/>
      <c r="M104" s="276"/>
      <c r="N104" s="49"/>
      <c r="O104" s="49"/>
      <c r="P104" s="49"/>
      <c r="Q104" s="2"/>
    </row>
    <row r="105" spans="9:17" x14ac:dyDescent="0.25">
      <c r="I105" s="49"/>
      <c r="J105" s="49"/>
      <c r="K105" s="49"/>
      <c r="L105" s="49"/>
      <c r="M105" s="49"/>
      <c r="N105" s="49"/>
      <c r="O105" s="49"/>
      <c r="P105" s="49"/>
      <c r="Q105" s="2"/>
    </row>
    <row r="106" spans="9:17" x14ac:dyDescent="0.25">
      <c r="I106" s="49"/>
      <c r="J106" s="320"/>
      <c r="K106" s="48"/>
      <c r="L106" s="48"/>
      <c r="M106" s="48"/>
      <c r="N106" s="48"/>
      <c r="O106" s="48"/>
      <c r="P106" s="48"/>
      <c r="Q106" s="2"/>
    </row>
    <row r="107" spans="9:17" x14ac:dyDescent="0.25">
      <c r="I107" s="49"/>
      <c r="J107" s="48"/>
      <c r="K107" s="48"/>
      <c r="L107" s="48"/>
      <c r="M107" s="48"/>
      <c r="N107" s="48"/>
      <c r="O107" s="48"/>
      <c r="P107" s="48"/>
      <c r="Q107" s="2"/>
    </row>
    <row r="108" spans="9:17" ht="13" x14ac:dyDescent="0.3">
      <c r="I108" s="278"/>
      <c r="J108" s="48"/>
      <c r="K108" s="48"/>
      <c r="L108" s="48"/>
      <c r="M108" s="48"/>
      <c r="N108" s="48"/>
      <c r="O108" s="48"/>
      <c r="P108" s="48"/>
      <c r="Q108" s="2"/>
    </row>
    <row r="109" spans="9:17" ht="13" x14ac:dyDescent="0.3">
      <c r="I109" s="276"/>
      <c r="J109" s="142"/>
      <c r="K109" s="142"/>
      <c r="L109" s="142"/>
      <c r="M109" s="142"/>
      <c r="N109" s="142"/>
      <c r="O109" s="48"/>
      <c r="P109" s="48"/>
      <c r="Q109" s="2"/>
    </row>
    <row r="110" spans="9:17" x14ac:dyDescent="0.25">
      <c r="I110" s="276"/>
      <c r="J110" s="141"/>
      <c r="K110" s="141"/>
      <c r="L110" s="141"/>
      <c r="M110" s="141"/>
      <c r="N110" s="141"/>
      <c r="O110" s="48"/>
      <c r="P110" s="48"/>
      <c r="Q110" s="2"/>
    </row>
    <row r="111" spans="9:17" x14ac:dyDescent="0.25">
      <c r="I111" s="276"/>
      <c r="J111" s="141"/>
      <c r="K111" s="141"/>
      <c r="L111" s="141"/>
      <c r="M111" s="141"/>
      <c r="N111" s="141"/>
      <c r="O111" s="48"/>
      <c r="P111" s="48"/>
      <c r="Q111" s="2"/>
    </row>
    <row r="112" spans="9:17" x14ac:dyDescent="0.25">
      <c r="I112" s="276"/>
      <c r="J112" s="141"/>
      <c r="K112" s="141"/>
      <c r="L112" s="141"/>
      <c r="M112" s="141"/>
      <c r="N112" s="141"/>
      <c r="O112" s="48"/>
      <c r="P112" s="48"/>
      <c r="Q112" s="2"/>
    </row>
    <row r="113" spans="1:17" x14ac:dyDescent="0.25">
      <c r="I113" s="276"/>
      <c r="J113" s="48"/>
      <c r="K113" s="48"/>
      <c r="L113" s="48"/>
      <c r="M113" s="48"/>
      <c r="N113" s="48"/>
      <c r="O113" s="48"/>
      <c r="P113" s="48"/>
      <c r="Q113" s="2"/>
    </row>
    <row r="114" spans="1:17" x14ac:dyDescent="0.25">
      <c r="I114" s="276"/>
      <c r="J114" s="48"/>
      <c r="K114" s="48"/>
      <c r="L114" s="48"/>
      <c r="M114" s="48"/>
      <c r="N114" s="48"/>
      <c r="O114" s="48"/>
      <c r="P114" s="48"/>
      <c r="Q114" s="2"/>
    </row>
    <row r="115" spans="1:17" x14ac:dyDescent="0.25">
      <c r="I115" s="276"/>
      <c r="J115" s="48"/>
      <c r="K115" s="48"/>
      <c r="L115" s="48"/>
      <c r="M115" s="48"/>
      <c r="N115" s="48"/>
      <c r="O115" s="48"/>
      <c r="P115" s="48"/>
      <c r="Q115" s="2"/>
    </row>
    <row r="116" spans="1:17" ht="13.5" thickBot="1" x14ac:dyDescent="0.35">
      <c r="I116" s="49"/>
      <c r="J116" s="142"/>
      <c r="K116" s="142"/>
      <c r="L116" s="142"/>
      <c r="M116" s="142"/>
      <c r="N116" s="142"/>
      <c r="O116" s="142"/>
      <c r="P116" s="142"/>
      <c r="Q116" s="2"/>
    </row>
    <row r="117" spans="1:17" ht="13" thickBot="1" x14ac:dyDescent="0.3">
      <c r="A117" s="273"/>
      <c r="B117" s="274" t="s">
        <v>304</v>
      </c>
      <c r="C117" s="2"/>
      <c r="D117" s="2"/>
      <c r="E117" s="2" t="s">
        <v>127</v>
      </c>
      <c r="F117" s="2"/>
      <c r="G117" s="2"/>
      <c r="H117" s="2"/>
      <c r="I117" s="2"/>
      <c r="J117" s="141"/>
      <c r="K117" s="141"/>
      <c r="L117" s="141"/>
      <c r="M117" s="141"/>
      <c r="N117" s="141"/>
      <c r="O117" s="141"/>
      <c r="P117" s="141"/>
      <c r="Q117" s="2"/>
    </row>
    <row r="118" spans="1:17" x14ac:dyDescent="0.25">
      <c r="A118" s="2"/>
      <c r="B118" s="2"/>
      <c r="C118" s="2"/>
      <c r="D118" s="2"/>
      <c r="E118" s="2"/>
      <c r="F118" s="2"/>
      <c r="G118" s="2"/>
      <c r="H118" s="2"/>
      <c r="I118" s="2"/>
      <c r="J118" s="141"/>
      <c r="K118" s="141"/>
      <c r="L118" s="141"/>
      <c r="M118" s="141"/>
      <c r="N118" s="141"/>
      <c r="O118" s="141"/>
      <c r="P118" s="141"/>
      <c r="Q118" s="2"/>
    </row>
    <row r="119" spans="1:17" ht="13" thickBot="1" x14ac:dyDescent="0.3">
      <c r="A119" s="2"/>
      <c r="B119" s="2" t="s">
        <v>128</v>
      </c>
      <c r="C119" s="2"/>
      <c r="D119" s="2"/>
      <c r="E119" s="2"/>
      <c r="F119" s="2"/>
      <c r="G119" s="2"/>
      <c r="H119" s="2"/>
      <c r="I119" s="2"/>
      <c r="J119" s="141"/>
      <c r="K119" s="141"/>
      <c r="L119" s="141"/>
      <c r="M119" s="141"/>
      <c r="N119" s="141"/>
      <c r="O119" s="141"/>
      <c r="P119" s="141"/>
      <c r="Q119" s="2"/>
    </row>
    <row r="120" spans="1:17" ht="13" x14ac:dyDescent="0.3">
      <c r="A120" s="2"/>
      <c r="B120" s="275" t="s">
        <v>129</v>
      </c>
      <c r="C120" s="275" t="s">
        <v>130</v>
      </c>
      <c r="D120" s="275" t="s">
        <v>131</v>
      </c>
      <c r="E120" s="275" t="s">
        <v>132</v>
      </c>
      <c r="F120" s="275" t="s">
        <v>133</v>
      </c>
      <c r="G120" s="2"/>
      <c r="H120" s="2"/>
      <c r="I120" s="2"/>
      <c r="J120" s="141"/>
      <c r="K120" s="141"/>
      <c r="L120" s="141"/>
      <c r="M120" s="141"/>
      <c r="N120" s="141"/>
      <c r="O120" s="141"/>
      <c r="P120" s="141"/>
      <c r="Q120" s="2"/>
    </row>
    <row r="121" spans="1:17" x14ac:dyDescent="0.25">
      <c r="A121" s="2"/>
      <c r="B121" s="276" t="s">
        <v>134</v>
      </c>
      <c r="C121" s="276">
        <v>5</v>
      </c>
      <c r="D121" s="276">
        <v>50</v>
      </c>
      <c r="E121" s="276">
        <v>10</v>
      </c>
      <c r="F121" s="276">
        <v>2</v>
      </c>
      <c r="G121" s="2"/>
      <c r="H121" s="2"/>
      <c r="I121" s="2"/>
      <c r="J121" s="49"/>
      <c r="K121" s="49"/>
      <c r="L121" s="49"/>
      <c r="M121" s="49"/>
      <c r="N121" s="49"/>
      <c r="O121" s="49"/>
      <c r="P121" s="49"/>
      <c r="Q121" s="2"/>
    </row>
    <row r="122" spans="1:17" x14ac:dyDescent="0.25">
      <c r="A122" s="2"/>
      <c r="B122" s="276" t="s">
        <v>135</v>
      </c>
      <c r="C122" s="276">
        <v>5</v>
      </c>
      <c r="D122" s="276">
        <v>120</v>
      </c>
      <c r="E122" s="276">
        <v>24</v>
      </c>
      <c r="F122" s="276">
        <v>2</v>
      </c>
      <c r="G122" s="2"/>
      <c r="H122" s="2"/>
      <c r="I122" s="2"/>
      <c r="J122" s="2"/>
      <c r="K122" s="2"/>
      <c r="L122" s="2"/>
      <c r="M122" s="2"/>
      <c r="N122" s="2"/>
      <c r="O122" s="2"/>
      <c r="P122" s="2"/>
      <c r="Q122" s="2"/>
    </row>
    <row r="123" spans="1:17" ht="13" thickBot="1" x14ac:dyDescent="0.3">
      <c r="A123" s="2"/>
      <c r="B123" s="277" t="s">
        <v>136</v>
      </c>
      <c r="C123" s="277">
        <v>5</v>
      </c>
      <c r="D123" s="277">
        <v>85</v>
      </c>
      <c r="E123" s="277">
        <v>17</v>
      </c>
      <c r="F123" s="277">
        <v>2</v>
      </c>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ht="13" thickBot="1" x14ac:dyDescent="0.3">
      <c r="A126" s="2"/>
      <c r="B126" s="2" t="s">
        <v>86</v>
      </c>
      <c r="C126" s="2"/>
      <c r="D126" s="2"/>
      <c r="E126" s="2"/>
      <c r="F126" s="2"/>
      <c r="G126" s="2"/>
      <c r="H126" s="2"/>
      <c r="I126" s="2"/>
      <c r="J126" s="2"/>
      <c r="K126" s="2"/>
      <c r="L126" s="2"/>
      <c r="M126" s="2"/>
      <c r="N126" s="2"/>
      <c r="O126" s="2"/>
      <c r="P126" s="2"/>
      <c r="Q126" s="2"/>
    </row>
    <row r="127" spans="1:17" ht="13" x14ac:dyDescent="0.3">
      <c r="A127" s="2"/>
      <c r="B127" s="275" t="s">
        <v>137</v>
      </c>
      <c r="C127" s="275" t="s">
        <v>103</v>
      </c>
      <c r="D127" s="275" t="s">
        <v>102</v>
      </c>
      <c r="E127" s="275" t="s">
        <v>138</v>
      </c>
      <c r="F127" s="275" t="s">
        <v>49</v>
      </c>
      <c r="G127" s="275" t="s">
        <v>139</v>
      </c>
      <c r="H127" s="275" t="s">
        <v>140</v>
      </c>
      <c r="I127" s="2"/>
      <c r="J127" s="2"/>
      <c r="K127" s="2"/>
      <c r="L127" s="2"/>
      <c r="M127" s="2"/>
      <c r="N127" s="2"/>
      <c r="O127" s="2"/>
      <c r="P127" s="2"/>
      <c r="Q127" s="2"/>
    </row>
    <row r="128" spans="1:17" x14ac:dyDescent="0.25">
      <c r="A128" s="2"/>
      <c r="B128" s="276" t="s">
        <v>141</v>
      </c>
      <c r="C128" s="276">
        <v>490</v>
      </c>
      <c r="D128" s="276">
        <v>2</v>
      </c>
      <c r="E128" s="276">
        <v>245</v>
      </c>
      <c r="F128" s="276">
        <v>122.5</v>
      </c>
      <c r="G128" s="276">
        <v>1.0363077268183579E-8</v>
      </c>
      <c r="H128" s="276">
        <v>3.8852903117003734</v>
      </c>
      <c r="I128" s="2"/>
      <c r="J128" s="2"/>
      <c r="K128" s="2"/>
      <c r="L128" s="2"/>
      <c r="M128" s="2"/>
      <c r="N128" s="2"/>
      <c r="O128" s="2"/>
      <c r="P128" s="2"/>
      <c r="Q128" s="2"/>
    </row>
    <row r="129" spans="1:17" x14ac:dyDescent="0.25">
      <c r="A129" s="2"/>
      <c r="B129" s="276" t="s">
        <v>142</v>
      </c>
      <c r="C129" s="276">
        <v>24</v>
      </c>
      <c r="D129" s="276">
        <v>12</v>
      </c>
      <c r="E129" s="276">
        <v>2</v>
      </c>
      <c r="F129" s="276"/>
      <c r="G129" s="276"/>
      <c r="H129" s="276"/>
      <c r="I129" s="2"/>
      <c r="J129" s="2"/>
      <c r="K129" s="2"/>
      <c r="L129" s="2"/>
      <c r="M129" s="2"/>
      <c r="N129" s="2"/>
      <c r="O129" s="2"/>
      <c r="P129" s="2"/>
      <c r="Q129" s="2"/>
    </row>
    <row r="130" spans="1:17" x14ac:dyDescent="0.25">
      <c r="A130" s="2"/>
      <c r="B130" s="276"/>
      <c r="C130" s="276"/>
      <c r="D130" s="276"/>
      <c r="E130" s="276"/>
      <c r="F130" s="276"/>
      <c r="G130" s="276"/>
      <c r="H130" s="276"/>
      <c r="I130" s="2"/>
      <c r="J130" s="2"/>
      <c r="K130" s="2"/>
      <c r="L130" s="2"/>
      <c r="M130" s="2"/>
      <c r="N130" s="2"/>
      <c r="O130" s="2"/>
      <c r="P130" s="2"/>
      <c r="Q130" s="2"/>
    </row>
    <row r="131" spans="1:17" ht="13" thickBot="1" x14ac:dyDescent="0.3">
      <c r="A131" s="2"/>
      <c r="B131" s="277" t="s">
        <v>101</v>
      </c>
      <c r="C131" s="277">
        <v>514</v>
      </c>
      <c r="D131" s="277">
        <v>14</v>
      </c>
      <c r="E131" s="277"/>
      <c r="F131" s="277"/>
      <c r="G131" s="277"/>
      <c r="H131" s="277"/>
      <c r="I131" s="2"/>
      <c r="J131" s="2"/>
      <c r="K131" s="2"/>
      <c r="L131" s="2"/>
      <c r="M131" s="2"/>
      <c r="N131" s="2"/>
      <c r="O131" s="2"/>
      <c r="P131" s="2"/>
      <c r="Q131" s="2"/>
    </row>
    <row r="132" spans="1:17" ht="13" x14ac:dyDescent="0.3">
      <c r="A132" s="2"/>
      <c r="B132" s="278"/>
      <c r="C132" s="278"/>
      <c r="D132" s="278"/>
      <c r="E132" s="278"/>
      <c r="F132" s="278"/>
      <c r="G132" s="278"/>
      <c r="H132" s="278"/>
      <c r="I132" s="2"/>
      <c r="J132" s="2"/>
      <c r="K132" s="2"/>
      <c r="L132" s="2"/>
      <c r="M132" s="2"/>
      <c r="N132" s="2"/>
      <c r="O132" s="2"/>
      <c r="P132" s="2"/>
      <c r="Q132" s="2"/>
    </row>
    <row r="133" spans="1:17" x14ac:dyDescent="0.25">
      <c r="B133" s="141"/>
      <c r="C133" s="141"/>
      <c r="D133" s="141"/>
      <c r="E133" s="141"/>
      <c r="F133" s="141"/>
      <c r="G133" s="141"/>
      <c r="H133" s="141"/>
      <c r="I133" s="2"/>
      <c r="J133" s="2"/>
      <c r="K133" s="2"/>
      <c r="L133" s="2"/>
      <c r="M133" s="2"/>
      <c r="N133" s="2"/>
      <c r="O133" s="2"/>
      <c r="P133" s="2"/>
      <c r="Q133" s="2"/>
    </row>
    <row r="134" spans="1:17" x14ac:dyDescent="0.25">
      <c r="B134" s="141"/>
      <c r="C134" s="141"/>
      <c r="D134" s="141"/>
      <c r="E134" s="141"/>
      <c r="F134" s="141"/>
      <c r="G134" s="141"/>
      <c r="H134" s="141"/>
      <c r="I134" s="2"/>
      <c r="J134" s="2"/>
      <c r="K134" s="2"/>
      <c r="L134" s="2"/>
      <c r="M134" s="2"/>
      <c r="N134" s="2"/>
      <c r="O134" s="2"/>
      <c r="P134" s="2"/>
      <c r="Q134" s="2"/>
    </row>
    <row r="135" spans="1:17" x14ac:dyDescent="0.25">
      <c r="B135" s="141"/>
      <c r="C135" s="141"/>
      <c r="D135" s="141"/>
      <c r="E135" s="141"/>
      <c r="F135" s="141"/>
      <c r="G135" s="141"/>
      <c r="H135" s="141"/>
      <c r="I135" s="2"/>
      <c r="J135" s="2"/>
      <c r="K135" s="2"/>
      <c r="L135" s="2"/>
      <c r="M135" s="2"/>
      <c r="N135" s="2"/>
      <c r="O135" s="2"/>
      <c r="P135" s="2"/>
      <c r="Q135" s="2"/>
    </row>
    <row r="136" spans="1:17" x14ac:dyDescent="0.25">
      <c r="B136" s="141"/>
      <c r="C136" s="141"/>
      <c r="D136" s="141"/>
      <c r="E136" s="141"/>
      <c r="F136" s="141"/>
      <c r="G136" s="141"/>
      <c r="H136" s="141"/>
      <c r="I136" s="2"/>
      <c r="J136" s="2"/>
      <c r="K136" s="2"/>
      <c r="L136" s="2"/>
      <c r="M136" s="2"/>
      <c r="N136" s="2"/>
      <c r="O136" s="2"/>
      <c r="P136" s="2"/>
      <c r="Q136" s="2"/>
    </row>
    <row r="137" spans="1:17" x14ac:dyDescent="0.25">
      <c r="B137" s="141"/>
      <c r="C137" s="141"/>
      <c r="D137" s="141"/>
      <c r="E137" s="141"/>
      <c r="F137" s="141"/>
      <c r="G137" s="141"/>
      <c r="H137" s="141"/>
      <c r="I137" s="2"/>
      <c r="J137" s="2"/>
      <c r="K137" s="2"/>
      <c r="L137" s="2"/>
      <c r="M137" s="2"/>
      <c r="N137" s="2"/>
      <c r="O137" s="2"/>
      <c r="P137" s="2"/>
      <c r="Q137" s="2"/>
    </row>
    <row r="138" spans="1:17" x14ac:dyDescent="0.25">
      <c r="I138" s="2"/>
      <c r="J138" s="2"/>
      <c r="K138" s="2"/>
      <c r="L138" s="2"/>
      <c r="M138" s="2"/>
      <c r="N138" s="2"/>
      <c r="O138" s="2"/>
      <c r="P138" s="2"/>
      <c r="Q138" s="2"/>
    </row>
    <row r="139" spans="1:17" x14ac:dyDescent="0.25">
      <c r="I139" s="2"/>
      <c r="J139" s="2"/>
      <c r="K139" s="2"/>
      <c r="L139" s="2"/>
      <c r="M139" s="2"/>
      <c r="N139" s="2"/>
      <c r="O139" s="2"/>
      <c r="P139" s="2"/>
      <c r="Q139" s="2"/>
    </row>
    <row r="140" spans="1:17" x14ac:dyDescent="0.25">
      <c r="I140" s="2"/>
      <c r="J140" s="2"/>
      <c r="K140" s="2"/>
      <c r="L140" s="2"/>
      <c r="M140" s="2"/>
      <c r="N140" s="2"/>
      <c r="O140" s="2"/>
      <c r="P140" s="2"/>
      <c r="Q140" s="2"/>
    </row>
    <row r="141" spans="1:17" x14ac:dyDescent="0.25">
      <c r="I141" s="2"/>
      <c r="J141" s="2"/>
      <c r="K141" s="2"/>
      <c r="L141" s="2"/>
      <c r="M141" s="2"/>
      <c r="N141" s="2"/>
      <c r="O141" s="2"/>
      <c r="P141" s="2"/>
      <c r="Q141" s="2"/>
    </row>
    <row r="142" spans="1:17" x14ac:dyDescent="0.25">
      <c r="I142" s="2"/>
      <c r="J142" s="2"/>
      <c r="K142" s="2"/>
      <c r="L142" s="2"/>
      <c r="M142" s="2"/>
      <c r="N142" s="2"/>
      <c r="O142" s="2"/>
      <c r="P142" s="2"/>
      <c r="Q142" s="2"/>
    </row>
    <row r="143" spans="1:17" x14ac:dyDescent="0.25">
      <c r="I143" s="2"/>
      <c r="J143" s="2"/>
      <c r="K143" s="2"/>
      <c r="L143" s="2"/>
      <c r="M143" s="2"/>
      <c r="N143" s="2"/>
      <c r="O143" s="2"/>
      <c r="P143" s="2"/>
      <c r="Q143" s="2"/>
    </row>
    <row r="144" spans="1:17" x14ac:dyDescent="0.25">
      <c r="I144" s="2"/>
      <c r="J144" s="2"/>
      <c r="K144" s="2"/>
      <c r="L144" s="2"/>
      <c r="M144" s="2"/>
      <c r="N144" s="2"/>
      <c r="O144" s="2"/>
      <c r="P144" s="2"/>
      <c r="Q144" s="2"/>
    </row>
    <row r="145" spans="9:17" x14ac:dyDescent="0.25">
      <c r="I145" s="2"/>
      <c r="J145" s="2"/>
      <c r="K145" s="2"/>
      <c r="L145" s="2"/>
      <c r="M145" s="2"/>
      <c r="N145" s="2"/>
      <c r="O145" s="2"/>
      <c r="P145" s="2"/>
      <c r="Q145" s="2"/>
    </row>
    <row r="146" spans="9:17" x14ac:dyDescent="0.25">
      <c r="I146" s="2"/>
      <c r="J146" s="2"/>
      <c r="K146" s="2"/>
      <c r="L146" s="2"/>
      <c r="M146" s="2"/>
      <c r="N146" s="2"/>
      <c r="O146" s="2"/>
      <c r="P146" s="2"/>
      <c r="Q146" s="2"/>
    </row>
    <row r="147" spans="9:17" x14ac:dyDescent="0.25">
      <c r="I147" s="2"/>
      <c r="J147" s="2"/>
      <c r="K147" s="2"/>
      <c r="L147" s="2"/>
      <c r="M147" s="2"/>
      <c r="N147" s="2"/>
      <c r="O147" s="2"/>
      <c r="P147" s="2"/>
      <c r="Q147" s="2"/>
    </row>
    <row r="148" spans="9:17" x14ac:dyDescent="0.25">
      <c r="I148" s="2"/>
      <c r="J148" s="2"/>
      <c r="K148" s="2"/>
      <c r="L148" s="2"/>
      <c r="M148" s="2"/>
      <c r="N148" s="2"/>
      <c r="O148" s="2"/>
      <c r="P148" s="2"/>
      <c r="Q148" s="2"/>
    </row>
    <row r="149" spans="9:17" x14ac:dyDescent="0.25">
      <c r="I149" s="2"/>
      <c r="J149" s="2"/>
      <c r="K149" s="2"/>
      <c r="L149" s="2"/>
      <c r="M149" s="2"/>
      <c r="N149" s="2"/>
      <c r="O149" s="2"/>
      <c r="P149" s="2"/>
      <c r="Q149" s="2"/>
    </row>
    <row r="150" spans="9:17" x14ac:dyDescent="0.25">
      <c r="I150" s="2"/>
      <c r="J150" s="2"/>
      <c r="K150" s="2"/>
      <c r="L150" s="2"/>
      <c r="M150" s="2"/>
      <c r="N150" s="2"/>
      <c r="O150" s="2"/>
      <c r="P150" s="2"/>
      <c r="Q150" s="2"/>
    </row>
    <row r="151" spans="9:17" x14ac:dyDescent="0.25">
      <c r="I151" s="2"/>
      <c r="J151" s="2"/>
      <c r="K151" s="2"/>
      <c r="L151" s="2"/>
      <c r="M151" s="2"/>
      <c r="N151" s="2"/>
      <c r="O151" s="2"/>
      <c r="P151" s="2"/>
      <c r="Q151" s="2"/>
    </row>
    <row r="152" spans="9:17" x14ac:dyDescent="0.25">
      <c r="I152" s="2"/>
      <c r="J152" s="2"/>
      <c r="K152" s="2"/>
      <c r="L152" s="2"/>
      <c r="M152" s="2"/>
      <c r="N152" s="2"/>
      <c r="O152" s="2"/>
      <c r="P152" s="2"/>
      <c r="Q152" s="2"/>
    </row>
    <row r="153" spans="9:17" x14ac:dyDescent="0.25">
      <c r="I153" s="2"/>
      <c r="J153" s="2"/>
      <c r="K153" s="2"/>
      <c r="L153" s="2"/>
      <c r="M153" s="2"/>
      <c r="N153" s="2"/>
      <c r="O153" s="2"/>
      <c r="P153" s="2"/>
      <c r="Q153" s="2"/>
    </row>
    <row r="154" spans="9:17" x14ac:dyDescent="0.25">
      <c r="I154" s="2"/>
      <c r="J154" s="2"/>
      <c r="K154" s="2"/>
      <c r="L154" s="2"/>
      <c r="M154" s="2"/>
      <c r="N154" s="2"/>
      <c r="O154" s="2"/>
      <c r="P154" s="2"/>
      <c r="Q154" s="2"/>
    </row>
    <row r="155" spans="9:17" x14ac:dyDescent="0.25">
      <c r="I155" s="2"/>
      <c r="J155" s="2"/>
      <c r="K155" s="2"/>
      <c r="L155" s="2"/>
      <c r="M155" s="2"/>
      <c r="N155" s="2"/>
      <c r="O155" s="2"/>
      <c r="P155" s="2"/>
      <c r="Q155" s="2"/>
    </row>
    <row r="156" spans="9:17" x14ac:dyDescent="0.25">
      <c r="I156" s="2"/>
      <c r="J156" s="2"/>
      <c r="K156" s="2"/>
      <c r="L156" s="2"/>
      <c r="M156" s="2"/>
      <c r="N156" s="2"/>
      <c r="O156" s="2"/>
      <c r="P156" s="2"/>
      <c r="Q156" s="2"/>
    </row>
    <row r="157" spans="9:17" x14ac:dyDescent="0.25">
      <c r="I157" s="2"/>
      <c r="J157" s="2"/>
      <c r="K157" s="2"/>
      <c r="L157" s="2"/>
      <c r="M157" s="2"/>
      <c r="N157" s="2"/>
      <c r="O157" s="2"/>
      <c r="P157" s="2"/>
      <c r="Q157" s="2"/>
    </row>
    <row r="158" spans="9:17" x14ac:dyDescent="0.25">
      <c r="I158" s="2"/>
      <c r="J158" s="2"/>
      <c r="K158" s="2"/>
      <c r="L158" s="2"/>
      <c r="M158" s="2"/>
      <c r="N158" s="2"/>
      <c r="O158" s="2"/>
      <c r="P158" s="2"/>
      <c r="Q158" s="2"/>
    </row>
    <row r="159" spans="9:17" x14ac:dyDescent="0.25">
      <c r="I159" s="2"/>
      <c r="J159" s="2"/>
      <c r="K159" s="2"/>
      <c r="L159" s="2"/>
      <c r="M159" s="2"/>
      <c r="N159" s="2"/>
      <c r="O159" s="2"/>
      <c r="P159" s="2"/>
      <c r="Q159" s="2"/>
    </row>
    <row r="160" spans="9:17" x14ac:dyDescent="0.25">
      <c r="I160" s="2"/>
      <c r="J160" s="2"/>
      <c r="K160" s="2"/>
      <c r="L160" s="2"/>
      <c r="M160" s="2"/>
      <c r="N160" s="2"/>
      <c r="O160" s="2"/>
      <c r="P160" s="2"/>
      <c r="Q160" s="2"/>
    </row>
    <row r="161" spans="9:17" x14ac:dyDescent="0.25">
      <c r="I161" s="2"/>
      <c r="J161" s="2"/>
      <c r="K161" s="2"/>
      <c r="L161" s="2"/>
      <c r="M161" s="2"/>
      <c r="N161" s="2"/>
      <c r="O161" s="2"/>
      <c r="P161" s="2"/>
      <c r="Q161" s="2"/>
    </row>
    <row r="162" spans="9:17" x14ac:dyDescent="0.25">
      <c r="I162" s="2"/>
      <c r="J162" s="2"/>
      <c r="K162" s="2"/>
      <c r="L162" s="2"/>
      <c r="M162" s="2"/>
      <c r="N162" s="2"/>
      <c r="O162" s="2"/>
      <c r="P162" s="2"/>
      <c r="Q162" s="2"/>
    </row>
    <row r="163" spans="9:17" x14ac:dyDescent="0.25">
      <c r="I163" s="2"/>
      <c r="J163" s="2"/>
      <c r="K163" s="2"/>
      <c r="L163" s="2"/>
      <c r="M163" s="2"/>
      <c r="N163" s="2"/>
      <c r="O163" s="2"/>
      <c r="P163" s="2"/>
      <c r="Q163" s="2"/>
    </row>
    <row r="164" spans="9:17" x14ac:dyDescent="0.25">
      <c r="I164" s="2"/>
      <c r="J164" s="2"/>
      <c r="K164" s="2"/>
      <c r="L164" s="2"/>
      <c r="M164" s="2"/>
      <c r="N164" s="2"/>
      <c r="O164" s="2"/>
      <c r="P164" s="2"/>
      <c r="Q164" s="2"/>
    </row>
    <row r="165" spans="9:17" x14ac:dyDescent="0.25">
      <c r="I165" s="2"/>
      <c r="J165" s="2"/>
      <c r="K165" s="2"/>
      <c r="L165" s="2"/>
      <c r="M165" s="2"/>
      <c r="N165" s="2"/>
      <c r="O165" s="2"/>
      <c r="P165" s="2"/>
      <c r="Q165" s="2"/>
    </row>
    <row r="166" spans="9:17" x14ac:dyDescent="0.25">
      <c r="I166" s="2"/>
      <c r="J166" s="2"/>
      <c r="K166" s="2"/>
      <c r="L166" s="2"/>
      <c r="M166" s="2"/>
      <c r="N166" s="2"/>
      <c r="O166" s="2"/>
      <c r="P166" s="2"/>
      <c r="Q166" s="2"/>
    </row>
    <row r="167" spans="9:17" x14ac:dyDescent="0.25">
      <c r="I167" s="2"/>
      <c r="J167" s="2"/>
      <c r="K167" s="2"/>
      <c r="L167" s="2"/>
      <c r="M167" s="2"/>
      <c r="N167" s="2"/>
      <c r="O167" s="2"/>
      <c r="P167" s="2"/>
      <c r="Q167" s="2"/>
    </row>
    <row r="168" spans="9:17" x14ac:dyDescent="0.25">
      <c r="I168" s="2"/>
      <c r="J168" s="2"/>
      <c r="K168" s="2"/>
      <c r="L168" s="2"/>
      <c r="M168" s="2"/>
      <c r="N168" s="2"/>
      <c r="O168" s="2"/>
      <c r="P168" s="2"/>
      <c r="Q168" s="2"/>
    </row>
    <row r="169" spans="9:17" x14ac:dyDescent="0.25">
      <c r="I169" s="2"/>
      <c r="J169" s="2"/>
      <c r="K169" s="2"/>
      <c r="L169" s="2"/>
      <c r="M169" s="2"/>
      <c r="N169" s="2"/>
      <c r="O169" s="2"/>
      <c r="P169" s="2"/>
      <c r="Q169" s="2"/>
    </row>
    <row r="170" spans="9:17" x14ac:dyDescent="0.25">
      <c r="I170" s="2"/>
      <c r="J170" s="2"/>
      <c r="K170" s="2"/>
      <c r="L170" s="2"/>
      <c r="M170" s="2"/>
      <c r="N170" s="2"/>
      <c r="O170" s="2"/>
      <c r="P170" s="2"/>
      <c r="Q170" s="2"/>
    </row>
    <row r="171" spans="9:17" x14ac:dyDescent="0.25">
      <c r="I171" s="2"/>
      <c r="J171" s="2"/>
      <c r="K171" s="2"/>
      <c r="L171" s="2"/>
      <c r="M171" s="2"/>
      <c r="N171" s="2"/>
      <c r="O171" s="2"/>
      <c r="P171" s="2"/>
      <c r="Q171" s="2"/>
    </row>
    <row r="172" spans="9:17" x14ac:dyDescent="0.25">
      <c r="I172" s="2"/>
      <c r="J172" s="2"/>
      <c r="K172" s="2"/>
      <c r="L172" s="2"/>
      <c r="M172" s="2"/>
      <c r="N172" s="2"/>
      <c r="O172" s="2"/>
      <c r="P172" s="2"/>
      <c r="Q172" s="2"/>
    </row>
    <row r="173" spans="9:17" x14ac:dyDescent="0.25">
      <c r="I173" s="2"/>
      <c r="J173" s="2"/>
      <c r="K173" s="2"/>
      <c r="L173" s="2"/>
      <c r="M173" s="2"/>
      <c r="N173" s="2"/>
      <c r="O173" s="2"/>
      <c r="P173" s="2"/>
      <c r="Q173" s="2"/>
    </row>
    <row r="174" spans="9:17" x14ac:dyDescent="0.25">
      <c r="I174" s="2"/>
      <c r="J174" s="2"/>
      <c r="K174" s="2"/>
      <c r="L174" s="2"/>
      <c r="M174" s="2"/>
      <c r="N174" s="2"/>
      <c r="O174" s="2"/>
      <c r="P174" s="2"/>
      <c r="Q174" s="2"/>
    </row>
    <row r="175" spans="9:17" x14ac:dyDescent="0.25">
      <c r="I175" s="2"/>
      <c r="J175" s="2"/>
      <c r="K175" s="2"/>
      <c r="L175" s="2"/>
      <c r="M175" s="2"/>
      <c r="N175" s="2"/>
      <c r="O175" s="2"/>
      <c r="P175" s="2"/>
      <c r="Q175" s="2"/>
    </row>
    <row r="176" spans="9:17" x14ac:dyDescent="0.25">
      <c r="I176" s="2"/>
      <c r="J176" s="2"/>
      <c r="K176" s="2"/>
      <c r="L176" s="2"/>
      <c r="M176" s="2"/>
      <c r="N176" s="2"/>
      <c r="O176" s="2"/>
      <c r="P176" s="2"/>
      <c r="Q176" s="2"/>
    </row>
    <row r="177" spans="9:17" x14ac:dyDescent="0.25">
      <c r="I177" s="2"/>
      <c r="J177" s="2"/>
      <c r="K177" s="2"/>
      <c r="L177" s="2"/>
      <c r="M177" s="2"/>
      <c r="N177" s="2"/>
      <c r="O177" s="2"/>
      <c r="P177" s="2"/>
      <c r="Q177" s="2"/>
    </row>
    <row r="178" spans="9:17" x14ac:dyDescent="0.25">
      <c r="I178" s="2"/>
      <c r="J178" s="2"/>
      <c r="K178" s="2"/>
      <c r="L178" s="2"/>
      <c r="M178" s="2"/>
      <c r="N178" s="2"/>
      <c r="O178" s="2"/>
      <c r="P178" s="2"/>
      <c r="Q178" s="2"/>
    </row>
    <row r="179" spans="9:17" x14ac:dyDescent="0.25">
      <c r="I179" s="2"/>
      <c r="J179" s="2"/>
      <c r="K179" s="2"/>
      <c r="L179" s="2"/>
      <c r="M179" s="2"/>
      <c r="N179" s="2"/>
      <c r="O179" s="2"/>
      <c r="P179" s="2"/>
      <c r="Q179" s="2"/>
    </row>
    <row r="180" spans="9:17" x14ac:dyDescent="0.25">
      <c r="I180" s="2"/>
      <c r="J180" s="2"/>
      <c r="K180" s="2"/>
      <c r="L180" s="2"/>
      <c r="M180" s="2"/>
      <c r="N180" s="2"/>
      <c r="O180" s="2"/>
      <c r="P180" s="2"/>
      <c r="Q180" s="2"/>
    </row>
    <row r="181" spans="9:17" x14ac:dyDescent="0.25">
      <c r="I181" s="2"/>
      <c r="J181" s="2"/>
      <c r="K181" s="2"/>
      <c r="L181" s="2"/>
      <c r="M181" s="2"/>
      <c r="N181" s="2"/>
      <c r="O181" s="2"/>
      <c r="P181" s="2"/>
      <c r="Q181" s="2"/>
    </row>
    <row r="182" spans="9:17" x14ac:dyDescent="0.25">
      <c r="I182" s="2"/>
      <c r="J182" s="2"/>
      <c r="K182" s="2"/>
      <c r="L182" s="2"/>
      <c r="M182" s="2"/>
      <c r="N182" s="2"/>
      <c r="O182" s="2"/>
      <c r="P182" s="2"/>
      <c r="Q182" s="2"/>
    </row>
    <row r="183" spans="9:17" x14ac:dyDescent="0.25">
      <c r="I183" s="2"/>
      <c r="J183" s="2"/>
      <c r="K183" s="2"/>
      <c r="L183" s="2"/>
      <c r="M183" s="2"/>
      <c r="N183" s="2"/>
      <c r="O183" s="2"/>
      <c r="P183" s="2"/>
      <c r="Q183" s="2"/>
    </row>
    <row r="184" spans="9:17" x14ac:dyDescent="0.25">
      <c r="I184" s="2"/>
      <c r="J184" s="2"/>
      <c r="K184" s="2"/>
      <c r="L184" s="2"/>
      <c r="M184" s="2"/>
      <c r="N184" s="2"/>
      <c r="O184" s="2"/>
      <c r="P184" s="2"/>
      <c r="Q184" s="2"/>
    </row>
    <row r="185" spans="9:17" x14ac:dyDescent="0.25">
      <c r="I185" s="2"/>
      <c r="J185" s="2"/>
      <c r="K185" s="2"/>
      <c r="L185" s="2"/>
      <c r="M185" s="2"/>
      <c r="N185" s="2"/>
      <c r="O185" s="2"/>
      <c r="P185" s="2"/>
      <c r="Q185" s="2"/>
    </row>
    <row r="186" spans="9:17" x14ac:dyDescent="0.25">
      <c r="I186" s="2"/>
      <c r="J186" s="2"/>
      <c r="K186" s="2"/>
      <c r="L186" s="2"/>
      <c r="M186" s="2"/>
      <c r="N186" s="2"/>
      <c r="O186" s="2"/>
      <c r="P186" s="2"/>
      <c r="Q186" s="2"/>
    </row>
    <row r="187" spans="9:17" x14ac:dyDescent="0.25">
      <c r="I187" s="2"/>
      <c r="J187" s="2"/>
      <c r="K187" s="2"/>
      <c r="L187" s="2"/>
      <c r="M187" s="2"/>
      <c r="N187" s="2"/>
      <c r="O187" s="2"/>
      <c r="P187" s="2"/>
      <c r="Q187" s="2"/>
    </row>
    <row r="188" spans="9:17" x14ac:dyDescent="0.25">
      <c r="I188" s="2"/>
      <c r="J188" s="2"/>
      <c r="K188" s="2"/>
      <c r="L188" s="2"/>
      <c r="M188" s="2"/>
      <c r="N188" s="2"/>
      <c r="O188" s="2"/>
      <c r="P188" s="2"/>
      <c r="Q188" s="2"/>
    </row>
    <row r="189" spans="9:17" x14ac:dyDescent="0.25">
      <c r="I189" s="2"/>
      <c r="J189" s="2"/>
      <c r="K189" s="2"/>
      <c r="L189" s="2"/>
      <c r="M189" s="2"/>
      <c r="N189" s="2"/>
      <c r="O189" s="2"/>
      <c r="P189" s="2"/>
      <c r="Q189" s="2"/>
    </row>
    <row r="190" spans="9:17" x14ac:dyDescent="0.25">
      <c r="I190" s="2"/>
      <c r="J190" s="2"/>
      <c r="K190" s="2"/>
      <c r="L190" s="2"/>
      <c r="M190" s="2"/>
      <c r="N190" s="2"/>
      <c r="O190" s="2"/>
      <c r="P190" s="2"/>
      <c r="Q190" s="2"/>
    </row>
    <row r="191" spans="9:17" x14ac:dyDescent="0.25">
      <c r="I191" s="2"/>
      <c r="J191" s="2"/>
      <c r="K191" s="2"/>
      <c r="L191" s="2"/>
      <c r="M191" s="2"/>
      <c r="N191" s="2"/>
      <c r="O191" s="2"/>
      <c r="P191" s="2"/>
      <c r="Q191" s="2"/>
    </row>
    <row r="192" spans="9:17" x14ac:dyDescent="0.25">
      <c r="I192" s="2"/>
      <c r="J192" s="2"/>
      <c r="K192" s="2"/>
      <c r="L192" s="2"/>
      <c r="M192" s="2"/>
      <c r="N192" s="2"/>
      <c r="O192" s="2"/>
      <c r="P192" s="2"/>
      <c r="Q192" s="2"/>
    </row>
    <row r="193" spans="4:17" x14ac:dyDescent="0.25">
      <c r="I193" s="2"/>
      <c r="J193" s="2"/>
      <c r="K193" s="2"/>
      <c r="L193" s="2"/>
      <c r="M193" s="2"/>
      <c r="N193" s="2"/>
      <c r="O193" s="2"/>
      <c r="P193" s="2"/>
      <c r="Q193" s="2"/>
    </row>
    <row r="194" spans="4:17" x14ac:dyDescent="0.25">
      <c r="I194" s="2"/>
      <c r="J194" s="2"/>
      <c r="K194" s="2"/>
      <c r="L194" s="2"/>
      <c r="M194" s="2"/>
      <c r="N194" s="2"/>
      <c r="O194" s="2"/>
      <c r="P194" s="2"/>
      <c r="Q194" s="2"/>
    </row>
    <row r="195" spans="4:17" x14ac:dyDescent="0.25">
      <c r="I195" s="2"/>
      <c r="J195" s="2"/>
      <c r="K195" s="2"/>
      <c r="L195" s="2"/>
      <c r="M195" s="2"/>
      <c r="N195" s="2"/>
      <c r="O195" s="2"/>
      <c r="P195" s="2"/>
      <c r="Q195" s="2"/>
    </row>
    <row r="196" spans="4:17" x14ac:dyDescent="0.25">
      <c r="I196" s="2"/>
      <c r="J196" s="2"/>
      <c r="K196" s="2"/>
      <c r="L196" s="2"/>
      <c r="M196" s="2"/>
      <c r="N196" s="2"/>
      <c r="O196" s="2"/>
      <c r="P196" s="2"/>
      <c r="Q196" s="2"/>
    </row>
    <row r="197" spans="4:17" x14ac:dyDescent="0.25">
      <c r="I197" s="2"/>
      <c r="J197" s="2"/>
      <c r="K197" s="2"/>
      <c r="L197" s="2"/>
      <c r="M197" s="2"/>
      <c r="N197" s="2"/>
      <c r="O197" s="2"/>
      <c r="P197" s="2"/>
      <c r="Q197" s="2"/>
    </row>
    <row r="198" spans="4:17" x14ac:dyDescent="0.25">
      <c r="I198" s="2"/>
      <c r="J198" s="2"/>
      <c r="K198" s="2"/>
      <c r="L198" s="2"/>
      <c r="M198" s="2"/>
      <c r="N198" s="2"/>
      <c r="O198" s="2"/>
      <c r="P198" s="2"/>
      <c r="Q198" s="2"/>
    </row>
    <row r="199" spans="4:17" x14ac:dyDescent="0.25">
      <c r="I199" s="2"/>
      <c r="J199" s="2"/>
      <c r="K199" s="2"/>
      <c r="L199" s="2"/>
      <c r="M199" s="2"/>
      <c r="N199" s="2"/>
      <c r="O199" s="2"/>
      <c r="P199" s="2"/>
      <c r="Q199" s="2"/>
    </row>
    <row r="200" spans="4:17" x14ac:dyDescent="0.25">
      <c r="I200" s="2"/>
      <c r="J200" s="2"/>
      <c r="K200" s="2"/>
      <c r="L200" s="2"/>
      <c r="M200" s="2"/>
      <c r="N200" s="2"/>
      <c r="O200" s="2"/>
      <c r="P200" s="2"/>
      <c r="Q200" s="2"/>
    </row>
    <row r="201" spans="4:17" x14ac:dyDescent="0.25">
      <c r="I201" s="2"/>
      <c r="J201" s="2"/>
      <c r="K201" s="2"/>
      <c r="L201" s="2"/>
      <c r="M201" s="2"/>
      <c r="N201" s="2"/>
      <c r="O201" s="2"/>
      <c r="P201" s="2"/>
      <c r="Q201" s="2"/>
    </row>
    <row r="202" spans="4:17" x14ac:dyDescent="0.25">
      <c r="I202" s="2"/>
      <c r="J202" s="2"/>
      <c r="K202" s="2"/>
      <c r="L202" s="2"/>
      <c r="M202" s="2"/>
      <c r="N202" s="2"/>
      <c r="O202" s="2"/>
      <c r="P202" s="2"/>
      <c r="Q202" s="2"/>
    </row>
    <row r="203" spans="4:17" x14ac:dyDescent="0.25">
      <c r="I203" s="2"/>
      <c r="J203" s="2"/>
      <c r="K203" s="2"/>
      <c r="L203" s="2"/>
      <c r="M203" s="2"/>
      <c r="N203" s="2"/>
      <c r="O203" s="2"/>
      <c r="P203" s="2"/>
      <c r="Q203" s="2"/>
    </row>
    <row r="204" spans="4:17" x14ac:dyDescent="0.25">
      <c r="I204" s="2"/>
      <c r="J204" s="2"/>
      <c r="K204" s="2"/>
      <c r="L204" s="2"/>
      <c r="M204" s="2"/>
      <c r="N204" s="2"/>
      <c r="O204" s="2"/>
      <c r="P204" s="2"/>
      <c r="Q204" s="2"/>
    </row>
    <row r="205" spans="4:17" x14ac:dyDescent="0.25">
      <c r="I205" s="2"/>
      <c r="J205" s="2"/>
      <c r="K205" s="2"/>
      <c r="L205" s="2"/>
      <c r="M205" s="2"/>
      <c r="N205" s="2"/>
      <c r="O205" s="2"/>
      <c r="P205" s="2"/>
      <c r="Q205" s="2"/>
    </row>
    <row r="206" spans="4:17" x14ac:dyDescent="0.25">
      <c r="I206" s="2"/>
      <c r="J206" s="2"/>
      <c r="K206" s="2"/>
      <c r="L206" s="2"/>
      <c r="M206" s="2"/>
      <c r="N206" s="2"/>
      <c r="O206" s="2"/>
      <c r="P206" s="2"/>
      <c r="Q206" s="2"/>
    </row>
    <row r="207" spans="4:17" x14ac:dyDescent="0.25">
      <c r="I207" s="2"/>
      <c r="J207" s="2"/>
      <c r="K207" s="2"/>
      <c r="L207" s="2"/>
      <c r="M207" s="2"/>
      <c r="N207" s="2"/>
      <c r="O207" s="2"/>
      <c r="P207" s="2"/>
      <c r="Q207" s="2"/>
    </row>
    <row r="208" spans="4:17" ht="13.5" thickBot="1" x14ac:dyDescent="0.35">
      <c r="D208" s="91" t="s">
        <v>64</v>
      </c>
      <c r="I208" s="2"/>
      <c r="J208" s="2"/>
      <c r="K208" s="2"/>
      <c r="L208" s="2"/>
      <c r="M208" s="2"/>
      <c r="N208" s="2"/>
      <c r="O208" s="2"/>
      <c r="P208" s="2"/>
      <c r="Q208" s="2"/>
    </row>
    <row r="209" spans="3:17" x14ac:dyDescent="0.25">
      <c r="C209" s="24" t="s">
        <v>344</v>
      </c>
      <c r="D209" s="279">
        <v>3.89</v>
      </c>
      <c r="I209" s="2"/>
      <c r="J209" s="2"/>
      <c r="K209" s="2"/>
      <c r="L209" s="2"/>
      <c r="M209" s="2"/>
      <c r="N209" s="2"/>
      <c r="O209" s="2"/>
      <c r="P209" s="2"/>
      <c r="Q209" s="2"/>
    </row>
    <row r="210" spans="3:17" x14ac:dyDescent="0.25">
      <c r="C210" s="24" t="s">
        <v>145</v>
      </c>
      <c r="D210" s="260">
        <v>2</v>
      </c>
      <c r="I210" s="2"/>
      <c r="J210" s="2"/>
      <c r="K210" s="2"/>
      <c r="L210" s="2"/>
      <c r="M210" s="2"/>
      <c r="N210" s="2"/>
      <c r="O210" s="2"/>
      <c r="P210" s="2"/>
      <c r="Q210" s="2"/>
    </row>
    <row r="211" spans="3:17" ht="13" thickBot="1" x14ac:dyDescent="0.3">
      <c r="C211" s="24" t="s">
        <v>147</v>
      </c>
      <c r="D211" s="261">
        <v>12</v>
      </c>
      <c r="I211" s="2"/>
      <c r="J211" s="2"/>
      <c r="K211" s="2"/>
      <c r="L211" s="2"/>
      <c r="M211" s="2"/>
      <c r="N211" s="2"/>
      <c r="O211" s="2"/>
      <c r="P211" s="2"/>
      <c r="Q211" s="2"/>
    </row>
    <row r="212" spans="3:17" ht="13" x14ac:dyDescent="0.3">
      <c r="D212" s="91" t="s">
        <v>71</v>
      </c>
      <c r="I212" s="2"/>
      <c r="J212" s="2"/>
      <c r="K212" s="2"/>
      <c r="L212" s="2"/>
      <c r="M212" s="2"/>
      <c r="N212" s="2"/>
      <c r="O212" s="2"/>
      <c r="P212" s="2"/>
      <c r="Q212" s="2"/>
    </row>
    <row r="213" spans="3:17" ht="13" thickBot="1" x14ac:dyDescent="0.3">
      <c r="C213" s="24" t="s">
        <v>146</v>
      </c>
      <c r="D213" t="s">
        <v>144</v>
      </c>
      <c r="G213" t="s">
        <v>1</v>
      </c>
      <c r="I213" s="2"/>
      <c r="J213" s="2"/>
      <c r="K213" s="2"/>
      <c r="L213" s="2"/>
      <c r="M213" s="2"/>
      <c r="N213" s="2"/>
      <c r="O213" s="2"/>
      <c r="P213" s="2"/>
      <c r="Q213" s="2"/>
    </row>
    <row r="214" spans="3:17" ht="13" thickBot="1" x14ac:dyDescent="0.3">
      <c r="C214" s="25" t="s">
        <v>10</v>
      </c>
      <c r="D214" s="280">
        <f>FDIST(D209,D210,D211)</f>
        <v>4.9857414449464656E-2</v>
      </c>
      <c r="I214" s="2"/>
      <c r="J214" s="2"/>
      <c r="K214" s="2"/>
      <c r="L214" s="2"/>
      <c r="M214" s="2"/>
      <c r="N214" s="2"/>
      <c r="O214" s="2"/>
      <c r="P214" s="2"/>
      <c r="Q214" s="2"/>
    </row>
    <row r="215" spans="3:17" x14ac:dyDescent="0.25">
      <c r="I215" s="2"/>
      <c r="J215" s="2"/>
      <c r="K215" s="2"/>
      <c r="L215" s="2"/>
      <c r="M215" s="2"/>
      <c r="N215" s="2"/>
      <c r="O215" s="2"/>
      <c r="P215" s="2"/>
      <c r="Q215" s="2"/>
    </row>
    <row r="216" spans="3:17" x14ac:dyDescent="0.25">
      <c r="I216" s="2"/>
      <c r="J216" s="2"/>
      <c r="K216" s="2"/>
      <c r="L216" s="2"/>
      <c r="M216" s="2"/>
      <c r="N216" s="2"/>
      <c r="O216" s="2"/>
      <c r="P216" s="2"/>
      <c r="Q216" s="2"/>
    </row>
    <row r="217" spans="3:17" x14ac:dyDescent="0.25">
      <c r="I217" s="2"/>
      <c r="J217" s="2"/>
      <c r="K217" s="2"/>
      <c r="L217" s="2"/>
      <c r="M217" s="2"/>
      <c r="N217" s="2"/>
      <c r="O217" s="2"/>
      <c r="P217" s="2"/>
      <c r="Q217" s="2"/>
    </row>
    <row r="218" spans="3:17" x14ac:dyDescent="0.25">
      <c r="I218" s="2"/>
      <c r="J218" s="2"/>
      <c r="K218" s="2"/>
      <c r="L218" s="2"/>
      <c r="M218" s="2"/>
      <c r="N218" s="2"/>
      <c r="O218" s="2"/>
      <c r="P218" s="2"/>
      <c r="Q218" s="2"/>
    </row>
    <row r="219" spans="3:17" x14ac:dyDescent="0.25">
      <c r="I219" s="2"/>
      <c r="J219" s="2"/>
      <c r="K219" s="2"/>
      <c r="L219" s="2"/>
      <c r="M219" s="2"/>
      <c r="N219" s="2"/>
      <c r="O219" s="2"/>
      <c r="P219" s="2"/>
      <c r="Q219" s="2"/>
    </row>
    <row r="220" spans="3:17" x14ac:dyDescent="0.25">
      <c r="I220" s="2"/>
      <c r="J220" s="2"/>
      <c r="K220" s="2"/>
      <c r="L220" s="2"/>
      <c r="M220" s="2"/>
      <c r="N220" s="2"/>
      <c r="O220" s="2"/>
      <c r="P220" s="2"/>
      <c r="Q220" s="2"/>
    </row>
    <row r="221" spans="3:17" x14ac:dyDescent="0.25">
      <c r="I221" s="2"/>
      <c r="J221" s="2"/>
      <c r="K221" s="2"/>
      <c r="L221" s="2"/>
      <c r="M221" s="2"/>
      <c r="N221" s="2"/>
      <c r="O221" s="2"/>
      <c r="P221" s="2"/>
      <c r="Q221" s="2"/>
    </row>
    <row r="222" spans="3:17" x14ac:dyDescent="0.25">
      <c r="I222" s="2"/>
      <c r="J222" s="2"/>
      <c r="K222" s="2"/>
      <c r="L222" s="2"/>
      <c r="M222" s="2"/>
      <c r="N222" s="2"/>
      <c r="O222" s="2"/>
      <c r="P222" s="2"/>
      <c r="Q222" s="2"/>
    </row>
    <row r="223" spans="3:17" x14ac:dyDescent="0.25">
      <c r="I223" s="2"/>
      <c r="J223" s="2"/>
      <c r="K223" s="2"/>
      <c r="L223" s="2"/>
      <c r="M223" s="2"/>
      <c r="N223" s="2"/>
      <c r="O223" s="2"/>
      <c r="P223" s="2"/>
      <c r="Q223" s="2"/>
    </row>
    <row r="224" spans="3:17" x14ac:dyDescent="0.25">
      <c r="I224" s="2"/>
      <c r="J224" s="2"/>
      <c r="K224" s="2"/>
      <c r="L224" s="2"/>
      <c r="M224" s="2"/>
      <c r="N224" s="2"/>
      <c r="O224" s="2"/>
      <c r="P224" s="2"/>
      <c r="Q224" s="2"/>
    </row>
    <row r="225" spans="9:17" x14ac:dyDescent="0.25">
      <c r="I225" s="2"/>
      <c r="J225" s="2"/>
      <c r="K225" s="2"/>
      <c r="L225" s="2"/>
      <c r="M225" s="2"/>
      <c r="N225" s="2"/>
      <c r="O225" s="2"/>
      <c r="P225" s="2"/>
      <c r="Q225" s="2"/>
    </row>
    <row r="226" spans="9:17" x14ac:dyDescent="0.25">
      <c r="I226" s="2"/>
      <c r="J226" s="2"/>
      <c r="K226" s="2"/>
      <c r="L226" s="2"/>
      <c r="M226" s="2"/>
      <c r="N226" s="2"/>
      <c r="O226" s="2"/>
      <c r="P226" s="2"/>
      <c r="Q226" s="2"/>
    </row>
    <row r="227" spans="9:17" x14ac:dyDescent="0.25">
      <c r="I227" s="2"/>
      <c r="J227" s="2"/>
      <c r="K227" s="2"/>
      <c r="L227" s="2"/>
      <c r="M227" s="2"/>
      <c r="N227" s="2"/>
      <c r="O227" s="2"/>
      <c r="P227" s="2"/>
      <c r="Q227" s="2"/>
    </row>
    <row r="228" spans="9:17" x14ac:dyDescent="0.25">
      <c r="I228" s="2"/>
      <c r="J228" s="2"/>
      <c r="K228" s="2"/>
      <c r="L228" s="2"/>
      <c r="M228" s="2"/>
      <c r="N228" s="2"/>
      <c r="O228" s="2"/>
      <c r="P228" s="2"/>
      <c r="Q228" s="2"/>
    </row>
    <row r="229" spans="9:17" x14ac:dyDescent="0.25">
      <c r="I229" s="2"/>
      <c r="J229" s="2"/>
      <c r="K229" s="2"/>
      <c r="L229" s="2"/>
      <c r="M229" s="2"/>
      <c r="N229" s="2"/>
      <c r="O229" s="2"/>
      <c r="P229" s="2"/>
      <c r="Q229" s="2"/>
    </row>
    <row r="230" spans="9:17" x14ac:dyDescent="0.25">
      <c r="I230" s="2"/>
      <c r="J230" s="2"/>
      <c r="K230" s="2"/>
      <c r="L230" s="2"/>
      <c r="M230" s="2"/>
      <c r="N230" s="2"/>
      <c r="O230" s="2"/>
      <c r="P230" s="2"/>
      <c r="Q230" s="2"/>
    </row>
    <row r="231" spans="9:17" x14ac:dyDescent="0.25">
      <c r="I231" s="2"/>
      <c r="J231" s="2"/>
      <c r="K231" s="2"/>
      <c r="L231" s="2"/>
      <c r="M231" s="2"/>
      <c r="N231" s="2"/>
      <c r="O231" s="2"/>
      <c r="P231" s="2"/>
      <c r="Q231" s="2"/>
    </row>
    <row r="232" spans="9:17" x14ac:dyDescent="0.25">
      <c r="I232" s="2"/>
      <c r="J232" s="2"/>
      <c r="K232" s="2"/>
      <c r="L232" s="2"/>
      <c r="M232" s="2"/>
      <c r="N232" s="2"/>
      <c r="O232" s="2"/>
      <c r="P232" s="2"/>
      <c r="Q232" s="2"/>
    </row>
    <row r="233" spans="9:17" x14ac:dyDescent="0.25">
      <c r="I233" s="2"/>
      <c r="J233" s="2"/>
      <c r="K233" s="2"/>
      <c r="L233" s="2"/>
      <c r="M233" s="2"/>
      <c r="N233" s="2"/>
      <c r="O233" s="2"/>
      <c r="P233" s="2"/>
      <c r="Q233" s="2"/>
    </row>
    <row r="234" spans="9:17" x14ac:dyDescent="0.25">
      <c r="I234" s="2"/>
      <c r="J234" s="2"/>
      <c r="K234" s="2"/>
      <c r="L234" s="2"/>
      <c r="M234" s="2"/>
      <c r="N234" s="2"/>
      <c r="O234" s="2"/>
      <c r="P234" s="2"/>
      <c r="Q234" s="2"/>
    </row>
    <row r="235" spans="9:17" x14ac:dyDescent="0.25">
      <c r="I235" s="2"/>
      <c r="J235" s="2"/>
      <c r="K235" s="2"/>
      <c r="L235" s="2"/>
      <c r="M235" s="2"/>
      <c r="N235" s="2"/>
      <c r="O235" s="2"/>
      <c r="P235" s="2"/>
      <c r="Q235" s="2"/>
    </row>
    <row r="236" spans="9:17" x14ac:dyDescent="0.25">
      <c r="I236" s="2"/>
      <c r="J236" s="2"/>
      <c r="K236" s="2"/>
      <c r="L236" s="2"/>
      <c r="M236" s="2"/>
      <c r="N236" s="2"/>
      <c r="O236" s="2"/>
      <c r="P236" s="2"/>
      <c r="Q236" s="2"/>
    </row>
    <row r="237" spans="9:17" x14ac:dyDescent="0.25">
      <c r="I237" s="2"/>
      <c r="J237" s="2"/>
      <c r="K237" s="2"/>
      <c r="L237" s="2"/>
      <c r="M237" s="2"/>
      <c r="N237" s="2"/>
      <c r="O237" s="2"/>
      <c r="P237" s="2"/>
      <c r="Q237" s="2"/>
    </row>
    <row r="238" spans="9:17" x14ac:dyDescent="0.25">
      <c r="I238" s="2"/>
      <c r="J238" s="2"/>
      <c r="K238" s="2"/>
      <c r="L238" s="2"/>
      <c r="M238" s="2"/>
      <c r="N238" s="2"/>
      <c r="O238" s="2"/>
      <c r="P238" s="2"/>
      <c r="Q238" s="2"/>
    </row>
    <row r="239" spans="9:17" x14ac:dyDescent="0.25">
      <c r="I239" s="2"/>
      <c r="J239" s="2"/>
      <c r="K239" s="2"/>
      <c r="L239" s="2"/>
      <c r="M239" s="2"/>
      <c r="N239" s="2"/>
      <c r="O239" s="2"/>
      <c r="P239" s="2"/>
      <c r="Q239" s="2"/>
    </row>
    <row r="240" spans="9:17" x14ac:dyDescent="0.25">
      <c r="I240" s="2"/>
      <c r="J240" s="2"/>
      <c r="K240" s="2"/>
      <c r="L240" s="2"/>
      <c r="M240" s="2"/>
      <c r="N240" s="2"/>
      <c r="O240" s="2"/>
      <c r="P240" s="2"/>
      <c r="Q240" s="2"/>
    </row>
    <row r="241" spans="9:17" x14ac:dyDescent="0.25">
      <c r="I241" s="2"/>
      <c r="J241" s="2"/>
      <c r="K241" s="2"/>
      <c r="L241" s="2"/>
      <c r="M241" s="2"/>
      <c r="N241" s="2"/>
      <c r="O241" s="2"/>
      <c r="P241" s="2"/>
      <c r="Q241" s="2"/>
    </row>
    <row r="242" spans="9:17" x14ac:dyDescent="0.25">
      <c r="I242" s="2"/>
      <c r="J242" s="2"/>
      <c r="K242" s="2"/>
      <c r="L242" s="2"/>
      <c r="M242" s="2"/>
      <c r="N242" s="2"/>
      <c r="O242" s="2"/>
      <c r="P242" s="2"/>
      <c r="Q242" s="2"/>
    </row>
    <row r="243" spans="9:17" x14ac:dyDescent="0.25">
      <c r="I243" s="2"/>
      <c r="J243" s="2"/>
      <c r="K243" s="2"/>
      <c r="L243" s="2"/>
      <c r="M243" s="2"/>
      <c r="N243" s="2"/>
      <c r="O243" s="2"/>
      <c r="P243" s="2"/>
      <c r="Q243" s="2"/>
    </row>
    <row r="244" spans="9:17" x14ac:dyDescent="0.25">
      <c r="I244" s="2"/>
      <c r="J244" s="2"/>
      <c r="K244" s="2"/>
      <c r="L244" s="2"/>
      <c r="M244" s="2"/>
      <c r="N244" s="2"/>
      <c r="O244" s="2"/>
      <c r="P244" s="2"/>
      <c r="Q244" s="2"/>
    </row>
    <row r="245" spans="9:17" x14ac:dyDescent="0.25">
      <c r="I245" s="2"/>
      <c r="J245" s="2"/>
      <c r="K245" s="2"/>
      <c r="L245" s="2"/>
      <c r="M245" s="2"/>
      <c r="N245" s="2"/>
      <c r="O245" s="2"/>
      <c r="P245" s="2"/>
      <c r="Q245" s="2"/>
    </row>
    <row r="246" spans="9:17" x14ac:dyDescent="0.25">
      <c r="I246" s="2"/>
      <c r="J246" s="2"/>
      <c r="K246" s="2"/>
      <c r="L246" s="2"/>
      <c r="M246" s="2"/>
      <c r="N246" s="2"/>
      <c r="O246" s="2"/>
      <c r="P246" s="2"/>
      <c r="Q246" s="2"/>
    </row>
    <row r="247" spans="9:17" x14ac:dyDescent="0.25">
      <c r="I247" s="2"/>
      <c r="J247" s="2"/>
      <c r="K247" s="2"/>
      <c r="L247" s="2"/>
      <c r="M247" s="2"/>
      <c r="N247" s="2"/>
      <c r="O247" s="2"/>
      <c r="P247" s="2"/>
      <c r="Q247" s="2"/>
    </row>
    <row r="248" spans="9:17" x14ac:dyDescent="0.25">
      <c r="I248" s="2"/>
      <c r="J248" s="2"/>
      <c r="K248" s="2"/>
      <c r="L248" s="2"/>
      <c r="M248" s="2"/>
      <c r="N248" s="2"/>
      <c r="O248" s="2"/>
      <c r="P248" s="2"/>
      <c r="Q248" s="2"/>
    </row>
    <row r="249" spans="9:17" x14ac:dyDescent="0.25">
      <c r="I249" s="2"/>
      <c r="J249" s="2"/>
      <c r="K249" s="2"/>
      <c r="L249" s="2"/>
      <c r="M249" s="2"/>
      <c r="N249" s="2"/>
      <c r="O249" s="2"/>
      <c r="P249" s="2"/>
      <c r="Q249" s="2"/>
    </row>
    <row r="250" spans="9:17" x14ac:dyDescent="0.25">
      <c r="I250" s="2"/>
      <c r="J250" s="2"/>
      <c r="K250" s="2"/>
      <c r="L250" s="2"/>
      <c r="M250" s="2"/>
      <c r="N250" s="2"/>
      <c r="O250" s="2"/>
      <c r="P250" s="2"/>
      <c r="Q250" s="2"/>
    </row>
    <row r="251" spans="9:17" x14ac:dyDescent="0.25">
      <c r="I251" s="2"/>
      <c r="J251" s="2"/>
      <c r="K251" s="2"/>
      <c r="L251" s="2"/>
      <c r="M251" s="2"/>
      <c r="N251" s="2"/>
      <c r="O251" s="2"/>
      <c r="P251" s="2"/>
      <c r="Q251" s="2"/>
    </row>
    <row r="252" spans="9:17" x14ac:dyDescent="0.25">
      <c r="I252" s="2"/>
      <c r="J252" s="2"/>
      <c r="K252" s="2"/>
      <c r="L252" s="2"/>
      <c r="M252" s="2"/>
      <c r="N252" s="2"/>
      <c r="O252" s="2"/>
      <c r="P252" s="2"/>
      <c r="Q252" s="2"/>
    </row>
    <row r="253" spans="9:17" x14ac:dyDescent="0.25">
      <c r="I253" s="2"/>
      <c r="J253" s="2"/>
      <c r="K253" s="2"/>
      <c r="L253" s="2"/>
      <c r="M253" s="2"/>
      <c r="N253" s="2"/>
      <c r="O253" s="2"/>
      <c r="P253" s="2"/>
      <c r="Q253" s="2"/>
    </row>
    <row r="254" spans="9:17" x14ac:dyDescent="0.25">
      <c r="I254" s="2"/>
      <c r="J254" s="2"/>
      <c r="K254" s="2"/>
      <c r="L254" s="2"/>
      <c r="M254" s="2"/>
      <c r="N254" s="2"/>
      <c r="O254" s="2"/>
      <c r="P254" s="2"/>
      <c r="Q254" s="2"/>
    </row>
    <row r="255" spans="9:17" x14ac:dyDescent="0.25">
      <c r="I255" s="2"/>
      <c r="J255" s="2"/>
      <c r="K255" s="2"/>
      <c r="L255" s="2"/>
      <c r="M255" s="2"/>
      <c r="N255" s="2"/>
      <c r="O255" s="2"/>
      <c r="P255" s="2"/>
      <c r="Q255" s="2"/>
    </row>
    <row r="256" spans="9:17" x14ac:dyDescent="0.25">
      <c r="I256" s="2"/>
      <c r="J256" s="2"/>
      <c r="K256" s="2"/>
      <c r="L256" s="2"/>
      <c r="M256" s="2"/>
      <c r="N256" s="2"/>
      <c r="O256" s="2"/>
      <c r="P256" s="2"/>
      <c r="Q256" s="2"/>
    </row>
    <row r="257" spans="2:17" x14ac:dyDescent="0.25">
      <c r="I257" s="2"/>
      <c r="J257" s="2"/>
      <c r="K257" s="2"/>
      <c r="L257" s="2"/>
      <c r="M257" s="2"/>
      <c r="N257" s="2"/>
      <c r="O257" s="2"/>
      <c r="P257" s="2"/>
      <c r="Q257" s="2"/>
    </row>
    <row r="258" spans="2:17" x14ac:dyDescent="0.25">
      <c r="I258" s="2"/>
      <c r="J258" s="2"/>
      <c r="K258" s="2"/>
      <c r="L258" s="2"/>
      <c r="M258" s="2"/>
      <c r="N258" s="2"/>
      <c r="O258" s="2"/>
      <c r="P258" s="2"/>
      <c r="Q258" s="2"/>
    </row>
    <row r="259" spans="2:17" x14ac:dyDescent="0.25">
      <c r="I259" s="2"/>
      <c r="J259" s="2"/>
      <c r="K259" s="2"/>
      <c r="L259" s="2"/>
      <c r="M259" s="2"/>
      <c r="N259" s="2"/>
      <c r="O259" s="2"/>
      <c r="P259" s="2"/>
      <c r="Q259" s="2"/>
    </row>
    <row r="260" spans="2:17" x14ac:dyDescent="0.25">
      <c r="I260" s="2"/>
      <c r="J260" s="2"/>
      <c r="K260" s="2"/>
      <c r="L260" s="2"/>
      <c r="M260" s="2"/>
      <c r="N260" s="2"/>
      <c r="O260" s="2"/>
      <c r="P260" s="2"/>
      <c r="Q260" s="2"/>
    </row>
    <row r="261" spans="2:17" x14ac:dyDescent="0.25">
      <c r="I261" s="2"/>
      <c r="J261" s="2"/>
      <c r="K261" s="2"/>
      <c r="L261" s="2"/>
      <c r="M261" s="2"/>
      <c r="N261" s="2"/>
      <c r="O261" s="2"/>
      <c r="P261" s="2"/>
      <c r="Q261" s="2"/>
    </row>
    <row r="262" spans="2:17" x14ac:dyDescent="0.25">
      <c r="I262" s="2"/>
      <c r="J262" s="2"/>
      <c r="K262" s="2"/>
      <c r="L262" s="2"/>
      <c r="M262" s="2"/>
      <c r="N262" s="2"/>
      <c r="O262" s="2"/>
      <c r="P262" s="2"/>
      <c r="Q262" s="2"/>
    </row>
    <row r="263" spans="2:17" x14ac:dyDescent="0.25">
      <c r="I263" s="2"/>
      <c r="J263" s="2"/>
      <c r="K263" s="2"/>
      <c r="L263" s="2"/>
      <c r="M263" s="2"/>
      <c r="N263" s="2"/>
      <c r="O263" s="2"/>
      <c r="P263" s="2"/>
      <c r="Q263" s="2"/>
    </row>
    <row r="264" spans="2:17" ht="13.5" thickBot="1" x14ac:dyDescent="0.35">
      <c r="I264" s="2"/>
      <c r="J264" s="284" t="s">
        <v>345</v>
      </c>
      <c r="K264" s="2"/>
      <c r="L264" s="2"/>
      <c r="M264" s="2"/>
      <c r="N264" s="2"/>
      <c r="O264" s="2"/>
      <c r="P264" s="2"/>
      <c r="Q264" s="2"/>
    </row>
    <row r="265" spans="2:17" ht="13.5" thickBot="1" x14ac:dyDescent="0.35">
      <c r="C265" s="31" t="s">
        <v>123</v>
      </c>
      <c r="D265" s="57" t="s">
        <v>124</v>
      </c>
      <c r="E265" s="31" t="s">
        <v>125</v>
      </c>
      <c r="I265" s="2"/>
      <c r="J265" s="2"/>
      <c r="K265" s="299" t="s">
        <v>123</v>
      </c>
      <c r="L265" s="300" t="s">
        <v>124</v>
      </c>
      <c r="M265" s="299" t="s">
        <v>125</v>
      </c>
      <c r="N265" s="2"/>
      <c r="O265" s="2"/>
      <c r="P265" s="2"/>
      <c r="Q265" s="2"/>
    </row>
    <row r="266" spans="2:17" ht="13.5" thickBot="1" x14ac:dyDescent="0.35">
      <c r="B266" s="31" t="s">
        <v>55</v>
      </c>
      <c r="C266" s="74" t="s">
        <v>93</v>
      </c>
      <c r="D266" s="64" t="s">
        <v>94</v>
      </c>
      <c r="E266" s="74" t="s">
        <v>115</v>
      </c>
      <c r="I266" s="2"/>
      <c r="J266" s="299" t="s">
        <v>55</v>
      </c>
      <c r="K266" s="306" t="s">
        <v>93</v>
      </c>
      <c r="L266" s="307" t="s">
        <v>94</v>
      </c>
      <c r="M266" s="306" t="s">
        <v>115</v>
      </c>
      <c r="N266" s="2"/>
      <c r="O266" s="2"/>
      <c r="P266" s="2"/>
      <c r="Q266" s="2"/>
    </row>
    <row r="267" spans="2:17" x14ac:dyDescent="0.25">
      <c r="B267" s="42" t="s">
        <v>95</v>
      </c>
      <c r="C267" s="270">
        <v>25</v>
      </c>
      <c r="D267" s="281">
        <v>18</v>
      </c>
      <c r="E267" s="270">
        <v>21</v>
      </c>
      <c r="I267" s="2"/>
      <c r="J267" s="249" t="s">
        <v>95</v>
      </c>
      <c r="K267" s="270">
        <v>24.7</v>
      </c>
      <c r="L267" s="281">
        <v>18.2</v>
      </c>
      <c r="M267" s="270">
        <v>21.2</v>
      </c>
      <c r="N267" s="2"/>
      <c r="O267" s="2"/>
      <c r="P267" s="2"/>
      <c r="Q267" s="2"/>
    </row>
    <row r="268" spans="2:17" x14ac:dyDescent="0.25">
      <c r="B268" s="46" t="s">
        <v>96</v>
      </c>
      <c r="C268" s="271">
        <v>28</v>
      </c>
      <c r="D268" s="282">
        <v>17</v>
      </c>
      <c r="E268" s="271">
        <v>27</v>
      </c>
      <c r="I268" s="2"/>
      <c r="J268" s="301" t="s">
        <v>96</v>
      </c>
      <c r="K268" s="271">
        <v>27.7</v>
      </c>
      <c r="L268" s="282">
        <v>23.7</v>
      </c>
      <c r="M268" s="271">
        <v>26.6</v>
      </c>
      <c r="N268" s="2"/>
      <c r="O268" s="2"/>
      <c r="P268" s="2"/>
      <c r="Q268" s="2"/>
    </row>
    <row r="269" spans="2:17" ht="13" thickBot="1" x14ac:dyDescent="0.3">
      <c r="B269" s="47" t="s">
        <v>260</v>
      </c>
      <c r="C269" s="272">
        <v>30</v>
      </c>
      <c r="D269" s="283">
        <v>16</v>
      </c>
      <c r="E269" s="272">
        <v>21</v>
      </c>
      <c r="I269" s="2"/>
      <c r="J269" s="250" t="s">
        <v>260</v>
      </c>
      <c r="K269" s="272">
        <v>29.8</v>
      </c>
      <c r="L269" s="283">
        <v>16.399999999999999</v>
      </c>
      <c r="M269" s="272">
        <v>20.8</v>
      </c>
      <c r="N269" s="2"/>
      <c r="O269" s="2"/>
      <c r="P269" s="2"/>
      <c r="Q269" s="2"/>
    </row>
    <row r="270" spans="2:17" ht="13.5" thickBot="1" x14ac:dyDescent="0.35">
      <c r="B270" s="284" t="s">
        <v>305</v>
      </c>
      <c r="C270" s="2"/>
      <c r="D270" s="2"/>
      <c r="E270" s="2"/>
      <c r="F270" s="2"/>
      <c r="G270" s="2"/>
      <c r="H270" s="2"/>
      <c r="I270" s="2"/>
      <c r="J270" s="2"/>
      <c r="K270" s="2"/>
      <c r="L270" s="2"/>
      <c r="M270" s="2"/>
      <c r="N270" s="2"/>
      <c r="O270" s="2"/>
      <c r="P270" s="2"/>
      <c r="Q270" s="2"/>
    </row>
    <row r="271" spans="2:17" ht="13" x14ac:dyDescent="0.3">
      <c r="B271" s="275" t="s">
        <v>128</v>
      </c>
      <c r="C271" s="275" t="s">
        <v>130</v>
      </c>
      <c r="D271" s="275" t="s">
        <v>131</v>
      </c>
      <c r="E271" s="275" t="s">
        <v>132</v>
      </c>
      <c r="F271" s="275" t="s">
        <v>133</v>
      </c>
      <c r="G271" s="2"/>
      <c r="H271" s="2"/>
      <c r="I271" s="49"/>
      <c r="J271" s="2" t="s">
        <v>354</v>
      </c>
      <c r="K271" s="2"/>
      <c r="L271" s="2"/>
      <c r="M271" s="2"/>
      <c r="N271" s="2"/>
      <c r="O271" s="2"/>
      <c r="P271" s="2"/>
      <c r="Q271" s="2"/>
    </row>
    <row r="272" spans="2:17" ht="13" thickBot="1" x14ac:dyDescent="0.3">
      <c r="B272" s="276" t="s">
        <v>261</v>
      </c>
      <c r="C272" s="276">
        <v>3</v>
      </c>
      <c r="D272" s="276">
        <v>64.099999999999994</v>
      </c>
      <c r="E272" s="276">
        <v>21.366666666666664</v>
      </c>
      <c r="F272" s="276">
        <v>10.583333333333371</v>
      </c>
      <c r="G272" s="2"/>
      <c r="H272" s="2"/>
      <c r="I272" s="49"/>
      <c r="J272" s="2"/>
      <c r="K272" s="2"/>
      <c r="L272" s="2"/>
      <c r="M272" s="2"/>
      <c r="N272" s="2"/>
      <c r="O272" s="2"/>
      <c r="P272" s="2"/>
      <c r="Q272" s="2"/>
    </row>
    <row r="273" spans="2:17" ht="13" x14ac:dyDescent="0.3">
      <c r="B273" s="276" t="s">
        <v>262</v>
      </c>
      <c r="C273" s="276">
        <v>3</v>
      </c>
      <c r="D273" s="276">
        <v>78</v>
      </c>
      <c r="E273" s="276">
        <v>26</v>
      </c>
      <c r="F273" s="276">
        <v>4.2699999999999818</v>
      </c>
      <c r="G273" s="2"/>
      <c r="H273" s="2"/>
      <c r="I273" s="278"/>
      <c r="J273" s="275" t="s">
        <v>128</v>
      </c>
      <c r="K273" s="275" t="s">
        <v>130</v>
      </c>
      <c r="L273" s="275" t="s">
        <v>131</v>
      </c>
      <c r="M273" s="275" t="s">
        <v>132</v>
      </c>
      <c r="N273" s="275" t="s">
        <v>133</v>
      </c>
      <c r="O273" s="2"/>
      <c r="P273" s="2"/>
      <c r="Q273" s="2"/>
    </row>
    <row r="274" spans="2:17" x14ac:dyDescent="0.25">
      <c r="B274" s="276" t="s">
        <v>263</v>
      </c>
      <c r="C274" s="276">
        <v>3</v>
      </c>
      <c r="D274" s="276">
        <v>67</v>
      </c>
      <c r="E274" s="276">
        <v>22.333333333333332</v>
      </c>
      <c r="F274" s="276">
        <v>46.653333333333421</v>
      </c>
      <c r="G274" s="2"/>
      <c r="H274" s="2"/>
      <c r="I274" s="276"/>
      <c r="J274" s="276" t="s">
        <v>261</v>
      </c>
      <c r="K274" s="276">
        <v>3</v>
      </c>
      <c r="L274" s="276">
        <v>64.099999999999994</v>
      </c>
      <c r="M274" s="276">
        <v>21.366666666666664</v>
      </c>
      <c r="N274" s="276">
        <v>10.583333333333371</v>
      </c>
      <c r="O274" s="2"/>
      <c r="P274" s="2"/>
      <c r="Q274" s="2"/>
    </row>
    <row r="275" spans="2:17" x14ac:dyDescent="0.25">
      <c r="B275" s="276"/>
      <c r="C275" s="276"/>
      <c r="D275" s="276"/>
      <c r="E275" s="276"/>
      <c r="F275" s="276"/>
      <c r="G275" s="2"/>
      <c r="H275" s="2"/>
      <c r="I275" s="276"/>
      <c r="J275" s="276" t="s">
        <v>262</v>
      </c>
      <c r="K275" s="276">
        <v>3</v>
      </c>
      <c r="L275" s="276">
        <v>78</v>
      </c>
      <c r="M275" s="276">
        <v>26</v>
      </c>
      <c r="N275" s="276">
        <v>4.2699999999999818</v>
      </c>
      <c r="O275" s="2"/>
      <c r="P275" s="2"/>
      <c r="Q275" s="2"/>
    </row>
    <row r="276" spans="2:17" x14ac:dyDescent="0.25">
      <c r="B276" s="276" t="s">
        <v>134</v>
      </c>
      <c r="C276" s="276">
        <v>3</v>
      </c>
      <c r="D276" s="276">
        <v>82.2</v>
      </c>
      <c r="E276" s="276">
        <v>27.4</v>
      </c>
      <c r="F276" s="276">
        <v>6.5699999999999363</v>
      </c>
      <c r="G276" s="2"/>
      <c r="H276" s="2"/>
      <c r="I276" s="276"/>
      <c r="J276" s="276" t="s">
        <v>263</v>
      </c>
      <c r="K276" s="276">
        <v>3</v>
      </c>
      <c r="L276" s="276">
        <v>67</v>
      </c>
      <c r="M276" s="276">
        <v>22.333333333333332</v>
      </c>
      <c r="N276" s="276">
        <v>46.653333333333421</v>
      </c>
      <c r="O276" s="2"/>
      <c r="P276" s="2"/>
      <c r="Q276" s="2"/>
    </row>
    <row r="277" spans="2:17" x14ac:dyDescent="0.25">
      <c r="B277" s="276" t="s">
        <v>135</v>
      </c>
      <c r="C277" s="276">
        <v>3</v>
      </c>
      <c r="D277" s="276">
        <v>58.3</v>
      </c>
      <c r="E277" s="276">
        <v>19.433333333333334</v>
      </c>
      <c r="F277" s="276">
        <v>14.463333333333253</v>
      </c>
      <c r="G277" s="2"/>
      <c r="H277" s="2"/>
      <c r="I277" s="276"/>
      <c r="J277" s="276"/>
      <c r="K277" s="276"/>
      <c r="L277" s="276"/>
      <c r="M277" s="276"/>
      <c r="N277" s="276"/>
      <c r="O277" s="2"/>
      <c r="P277" s="2"/>
      <c r="Q277" s="2"/>
    </row>
    <row r="278" spans="2:17" ht="13" thickBot="1" x14ac:dyDescent="0.3">
      <c r="B278" s="277" t="s">
        <v>136</v>
      </c>
      <c r="C278" s="277">
        <v>3</v>
      </c>
      <c r="D278" s="277">
        <v>68.599999999999994</v>
      </c>
      <c r="E278" s="277">
        <v>22.866666666666664</v>
      </c>
      <c r="F278" s="277">
        <v>10.493333333333567</v>
      </c>
      <c r="G278" s="2"/>
      <c r="H278" s="2"/>
      <c r="I278" s="276"/>
      <c r="J278" s="276" t="s">
        <v>134</v>
      </c>
      <c r="K278" s="276">
        <v>3</v>
      </c>
      <c r="L278" s="276">
        <v>82.2</v>
      </c>
      <c r="M278" s="276">
        <v>27.4</v>
      </c>
      <c r="N278" s="276">
        <v>6.5699999999999363</v>
      </c>
      <c r="O278" s="2"/>
      <c r="P278" s="2"/>
      <c r="Q278" s="2"/>
    </row>
    <row r="279" spans="2:17" x14ac:dyDescent="0.25">
      <c r="B279" s="2"/>
      <c r="C279" s="2"/>
      <c r="D279" s="2"/>
      <c r="E279" s="2"/>
      <c r="F279" s="2"/>
      <c r="G279" s="2"/>
      <c r="H279" s="2"/>
      <c r="I279" s="276"/>
      <c r="J279" s="276" t="s">
        <v>135</v>
      </c>
      <c r="K279" s="276">
        <v>3</v>
      </c>
      <c r="L279" s="276">
        <v>58.3</v>
      </c>
      <c r="M279" s="276">
        <v>19.433333333333334</v>
      </c>
      <c r="N279" s="276">
        <v>14.463333333333253</v>
      </c>
      <c r="O279" s="2"/>
      <c r="P279" s="2"/>
      <c r="Q279" s="2"/>
    </row>
    <row r="280" spans="2:17" ht="13" thickBot="1" x14ac:dyDescent="0.3">
      <c r="B280" s="2" t="s">
        <v>86</v>
      </c>
      <c r="C280" s="2"/>
      <c r="D280" s="2"/>
      <c r="E280" s="2"/>
      <c r="F280" s="2"/>
      <c r="G280" s="2"/>
      <c r="H280" s="2"/>
      <c r="I280" s="276"/>
      <c r="J280" s="277" t="s">
        <v>136</v>
      </c>
      <c r="K280" s="277">
        <v>3</v>
      </c>
      <c r="L280" s="277">
        <v>68.599999999999994</v>
      </c>
      <c r="M280" s="277">
        <v>22.866666666666664</v>
      </c>
      <c r="N280" s="277">
        <v>10.493333333333567</v>
      </c>
      <c r="O280" s="2"/>
      <c r="P280" s="2"/>
      <c r="Q280" s="2"/>
    </row>
    <row r="281" spans="2:17" ht="13" x14ac:dyDescent="0.3">
      <c r="B281" s="275" t="s">
        <v>137</v>
      </c>
      <c r="C281" s="275" t="s">
        <v>103</v>
      </c>
      <c r="D281" s="275" t="s">
        <v>102</v>
      </c>
      <c r="E281" s="275" t="s">
        <v>138</v>
      </c>
      <c r="F281" s="275" t="s">
        <v>49</v>
      </c>
      <c r="G281" s="275" t="s">
        <v>139</v>
      </c>
      <c r="H281" s="275" t="s">
        <v>140</v>
      </c>
      <c r="I281" s="49"/>
      <c r="J281" s="2"/>
      <c r="K281" s="2"/>
      <c r="L281" s="2"/>
      <c r="M281" s="2"/>
      <c r="N281" s="2"/>
      <c r="O281" s="2"/>
      <c r="P281" s="2"/>
      <c r="Q281" s="2"/>
    </row>
    <row r="282" spans="2:17" x14ac:dyDescent="0.25">
      <c r="B282" s="276" t="s">
        <v>264</v>
      </c>
      <c r="C282" s="276">
        <v>35.846666666666692</v>
      </c>
      <c r="D282" s="276">
        <v>2</v>
      </c>
      <c r="E282" s="276">
        <v>17.923333333333346</v>
      </c>
      <c r="F282" s="276">
        <v>2.635138446459202</v>
      </c>
      <c r="G282" s="276">
        <v>0.18618066200235758</v>
      </c>
      <c r="H282" s="276">
        <v>6.9442719100320947</v>
      </c>
      <c r="I282" s="49"/>
      <c r="J282" s="2"/>
      <c r="K282" s="2"/>
      <c r="L282" s="2"/>
      <c r="M282" s="2"/>
      <c r="N282" s="2"/>
      <c r="O282" s="2"/>
      <c r="P282" s="2"/>
      <c r="Q282" s="2"/>
    </row>
    <row r="283" spans="2:17" ht="13" thickBot="1" x14ac:dyDescent="0.3">
      <c r="B283" s="276" t="s">
        <v>265</v>
      </c>
      <c r="C283" s="276">
        <v>95.806666666666686</v>
      </c>
      <c r="D283" s="276">
        <v>2</v>
      </c>
      <c r="E283" s="276">
        <v>47.903333333333343</v>
      </c>
      <c r="F283" s="276">
        <v>7.0428816466552302</v>
      </c>
      <c r="G283" s="276">
        <v>4.8915477536794073E-2</v>
      </c>
      <c r="H283" s="276">
        <v>6.9442719100320947</v>
      </c>
      <c r="I283" s="49"/>
      <c r="J283" s="2" t="s">
        <v>86</v>
      </c>
      <c r="K283" s="2"/>
      <c r="L283" s="2"/>
      <c r="M283" s="2"/>
      <c r="N283" s="2"/>
      <c r="O283" s="2"/>
      <c r="P283" s="2"/>
      <c r="Q283" s="2"/>
    </row>
    <row r="284" spans="2:17" ht="13" x14ac:dyDescent="0.3">
      <c r="B284" s="276" t="s">
        <v>100</v>
      </c>
      <c r="C284" s="276">
        <v>27.206666666666678</v>
      </c>
      <c r="D284" s="276">
        <v>4</v>
      </c>
      <c r="E284" s="276">
        <v>6.8016666666666694</v>
      </c>
      <c r="F284" s="276"/>
      <c r="G284" s="276"/>
      <c r="H284" s="276"/>
      <c r="I284" s="278"/>
      <c r="J284" s="275" t="s">
        <v>137</v>
      </c>
      <c r="K284" s="275" t="s">
        <v>103</v>
      </c>
      <c r="L284" s="275" t="s">
        <v>102</v>
      </c>
      <c r="M284" s="275" t="s">
        <v>138</v>
      </c>
      <c r="N284" s="275" t="s">
        <v>49</v>
      </c>
      <c r="O284" s="275" t="s">
        <v>139</v>
      </c>
      <c r="P284" s="275" t="s">
        <v>140</v>
      </c>
      <c r="Q284" s="2"/>
    </row>
    <row r="285" spans="2:17" x14ac:dyDescent="0.25">
      <c r="B285" s="276"/>
      <c r="C285" s="276"/>
      <c r="D285" s="276"/>
      <c r="E285" s="276"/>
      <c r="F285" s="276"/>
      <c r="G285" s="276"/>
      <c r="H285" s="276"/>
      <c r="I285" s="276"/>
      <c r="J285" s="276" t="s">
        <v>264</v>
      </c>
      <c r="K285" s="276">
        <v>35.846666666666692</v>
      </c>
      <c r="L285" s="276">
        <v>2</v>
      </c>
      <c r="M285" s="276">
        <v>17.923333333333346</v>
      </c>
      <c r="N285" s="276">
        <v>2.635138446459202</v>
      </c>
      <c r="O285" s="276">
        <v>0.18618066200235758</v>
      </c>
      <c r="P285" s="276">
        <v>6.9442762651306111</v>
      </c>
      <c r="Q285" s="2"/>
    </row>
    <row r="286" spans="2:17" ht="13" thickBot="1" x14ac:dyDescent="0.3">
      <c r="B286" s="277" t="s">
        <v>101</v>
      </c>
      <c r="C286" s="277">
        <v>158.86000000000001</v>
      </c>
      <c r="D286" s="277">
        <v>8</v>
      </c>
      <c r="E286" s="277"/>
      <c r="F286" s="277"/>
      <c r="G286" s="277"/>
      <c r="H286" s="277"/>
      <c r="I286" s="276"/>
      <c r="J286" s="276" t="s">
        <v>265</v>
      </c>
      <c r="K286" s="276">
        <v>95.806666666666686</v>
      </c>
      <c r="L286" s="276">
        <v>2</v>
      </c>
      <c r="M286" s="276">
        <v>47.903333333333343</v>
      </c>
      <c r="N286" s="276">
        <v>7.0428816466552302</v>
      </c>
      <c r="O286" s="276">
        <v>4.8915477536794073E-2</v>
      </c>
      <c r="P286" s="276">
        <v>6.9442762651306111</v>
      </c>
      <c r="Q286" s="2"/>
    </row>
    <row r="287" spans="2:17" x14ac:dyDescent="0.25">
      <c r="B287" s="2"/>
      <c r="C287" s="2"/>
      <c r="D287" s="2"/>
      <c r="E287" s="2"/>
      <c r="F287" s="2"/>
      <c r="G287" s="2"/>
      <c r="H287" s="2"/>
      <c r="I287" s="276"/>
      <c r="J287" s="276" t="s">
        <v>100</v>
      </c>
      <c r="K287" s="276">
        <v>27.206666666666678</v>
      </c>
      <c r="L287" s="276">
        <v>4</v>
      </c>
      <c r="M287" s="276">
        <v>6.8016666666666694</v>
      </c>
      <c r="N287" s="276"/>
      <c r="O287" s="276"/>
      <c r="P287" s="276"/>
      <c r="Q287" s="2"/>
    </row>
    <row r="288" spans="2:17" x14ac:dyDescent="0.25">
      <c r="I288" s="276"/>
      <c r="J288" s="276"/>
      <c r="K288" s="276"/>
      <c r="L288" s="276"/>
      <c r="M288" s="276"/>
      <c r="N288" s="276"/>
      <c r="O288" s="276"/>
      <c r="P288" s="276"/>
      <c r="Q288" s="2"/>
    </row>
    <row r="289" spans="2:17" ht="13.5" thickBot="1" x14ac:dyDescent="0.35">
      <c r="B289" s="48"/>
      <c r="C289" s="41"/>
      <c r="D289" s="41"/>
      <c r="E289" s="41"/>
      <c r="I289" s="276"/>
      <c r="J289" s="277" t="s">
        <v>101</v>
      </c>
      <c r="K289" s="277">
        <v>158.86000000000001</v>
      </c>
      <c r="L289" s="277">
        <v>8</v>
      </c>
      <c r="M289" s="277"/>
      <c r="N289" s="277"/>
      <c r="O289" s="277"/>
      <c r="P289" s="277"/>
      <c r="Q289" s="2"/>
    </row>
    <row r="290" spans="2:17" ht="13" x14ac:dyDescent="0.3">
      <c r="B290" s="77"/>
      <c r="C290" s="71"/>
      <c r="D290" s="71"/>
      <c r="E290" s="71"/>
      <c r="F290" s="72"/>
      <c r="G290" s="72"/>
      <c r="H290" s="72"/>
      <c r="I290" s="308"/>
      <c r="J290" s="290"/>
      <c r="K290" s="309"/>
      <c r="L290" s="309"/>
      <c r="M290" s="309"/>
      <c r="N290" s="308"/>
      <c r="O290" s="2"/>
      <c r="P290" s="2"/>
      <c r="Q290" s="2"/>
    </row>
    <row r="291" spans="2:17" x14ac:dyDescent="0.25">
      <c r="B291" s="71"/>
      <c r="C291" s="73"/>
      <c r="D291" s="73"/>
      <c r="E291" s="73"/>
      <c r="F291" s="72"/>
      <c r="G291" s="72"/>
      <c r="H291" s="72"/>
      <c r="I291" s="308"/>
      <c r="J291" s="309"/>
      <c r="K291" s="310"/>
      <c r="L291" s="310"/>
      <c r="M291" s="310"/>
      <c r="N291" s="308"/>
      <c r="O291" s="2"/>
      <c r="P291" s="2"/>
      <c r="Q291" s="2"/>
    </row>
    <row r="292" spans="2:17" x14ac:dyDescent="0.25">
      <c r="B292" s="71"/>
      <c r="C292" s="73"/>
      <c r="D292" s="73"/>
      <c r="E292" s="73"/>
      <c r="F292" s="72"/>
      <c r="G292" s="72"/>
      <c r="H292" s="72"/>
      <c r="I292" s="308"/>
      <c r="J292" s="309"/>
      <c r="K292" s="310"/>
      <c r="L292" s="310"/>
      <c r="M292" s="310"/>
      <c r="N292" s="308"/>
      <c r="O292" s="2"/>
      <c r="P292" s="2"/>
      <c r="Q292" s="2"/>
    </row>
    <row r="293" spans="2:17" x14ac:dyDescent="0.25">
      <c r="B293" s="71"/>
      <c r="C293" s="73"/>
      <c r="D293" s="73"/>
      <c r="E293" s="73"/>
      <c r="F293" s="72"/>
      <c r="G293" s="72"/>
      <c r="H293" s="72"/>
      <c r="I293" s="308"/>
      <c r="J293" s="309"/>
      <c r="K293" s="310"/>
      <c r="L293" s="310"/>
      <c r="M293" s="310"/>
      <c r="N293" s="308"/>
      <c r="O293" s="2"/>
      <c r="P293" s="2"/>
      <c r="Q293" s="2"/>
    </row>
    <row r="294" spans="2:17" ht="13" x14ac:dyDescent="0.3">
      <c r="B294" s="77"/>
      <c r="C294" s="73"/>
      <c r="D294" s="73"/>
      <c r="E294" s="73"/>
      <c r="F294" s="72"/>
      <c r="G294" s="72"/>
      <c r="H294" s="72"/>
      <c r="I294" s="308"/>
      <c r="J294" s="290"/>
      <c r="K294" s="310"/>
      <c r="L294" s="310"/>
      <c r="M294" s="310"/>
      <c r="N294" s="308"/>
      <c r="O294" s="2"/>
      <c r="P294" s="2"/>
      <c r="Q294" s="2"/>
    </row>
    <row r="295" spans="2:17" x14ac:dyDescent="0.25">
      <c r="B295" s="71"/>
      <c r="C295" s="73"/>
      <c r="D295" s="73"/>
      <c r="E295" s="73"/>
      <c r="F295" s="72"/>
      <c r="G295" s="72"/>
      <c r="H295" s="72"/>
      <c r="I295" s="308"/>
      <c r="J295" s="309"/>
      <c r="K295" s="310"/>
      <c r="L295" s="310"/>
      <c r="M295" s="310"/>
      <c r="N295" s="308"/>
      <c r="O295" s="2"/>
      <c r="P295" s="2"/>
      <c r="Q295" s="2"/>
    </row>
    <row r="296" spans="2:17" x14ac:dyDescent="0.25">
      <c r="B296" s="71"/>
      <c r="C296" s="73"/>
      <c r="D296" s="73"/>
      <c r="E296" s="73"/>
      <c r="F296" s="72"/>
      <c r="G296" s="72"/>
      <c r="H296" s="72"/>
      <c r="I296" s="308"/>
      <c r="J296" s="309"/>
      <c r="K296" s="310"/>
      <c r="L296" s="310"/>
      <c r="M296" s="310"/>
      <c r="N296" s="308"/>
      <c r="O296" s="2"/>
      <c r="P296" s="2"/>
      <c r="Q296" s="2"/>
    </row>
    <row r="297" spans="2:17" x14ac:dyDescent="0.25">
      <c r="B297" s="71"/>
      <c r="C297" s="73"/>
      <c r="D297" s="73"/>
      <c r="E297" s="73"/>
      <c r="F297" s="72"/>
      <c r="G297" s="72"/>
      <c r="H297" s="72"/>
      <c r="I297" s="308"/>
      <c r="J297" s="309"/>
      <c r="K297" s="310"/>
      <c r="L297" s="310"/>
      <c r="M297" s="310"/>
      <c r="N297" s="308"/>
      <c r="O297" s="2"/>
      <c r="P297" s="2"/>
      <c r="Q297" s="2"/>
    </row>
    <row r="298" spans="2:17" ht="13" x14ac:dyDescent="0.3">
      <c r="B298" s="77"/>
      <c r="C298" s="73"/>
      <c r="D298" s="73"/>
      <c r="E298" s="73"/>
      <c r="F298" s="72"/>
      <c r="G298" s="72"/>
      <c r="H298" s="72"/>
      <c r="I298" s="308"/>
      <c r="J298" s="290"/>
      <c r="K298" s="310"/>
      <c r="L298" s="310"/>
      <c r="M298" s="310"/>
      <c r="N298" s="308"/>
      <c r="O298" s="2"/>
      <c r="P298" s="2"/>
      <c r="Q298" s="2"/>
    </row>
    <row r="299" spans="2:17" x14ac:dyDescent="0.25">
      <c r="B299" s="71"/>
      <c r="C299" s="73"/>
      <c r="D299" s="73"/>
      <c r="E299" s="73"/>
      <c r="F299" s="72"/>
      <c r="G299" s="72"/>
      <c r="H299" s="72"/>
      <c r="I299" s="308"/>
      <c r="J299" s="309"/>
      <c r="K299" s="310"/>
      <c r="L299" s="310"/>
      <c r="M299" s="310"/>
      <c r="N299" s="308"/>
      <c r="O299" s="2"/>
      <c r="P299" s="2"/>
      <c r="Q299" s="2"/>
    </row>
    <row r="300" spans="2:17" x14ac:dyDescent="0.25">
      <c r="B300" s="71"/>
      <c r="C300" s="73"/>
      <c r="D300" s="73"/>
      <c r="E300" s="73"/>
      <c r="F300" s="72"/>
      <c r="G300" s="72"/>
      <c r="H300" s="72"/>
      <c r="I300" s="308"/>
      <c r="J300" s="309"/>
      <c r="K300" s="310"/>
      <c r="L300" s="310"/>
      <c r="M300" s="310"/>
      <c r="N300" s="308"/>
      <c r="O300" s="2"/>
      <c r="P300" s="2"/>
      <c r="Q300" s="2"/>
    </row>
    <row r="301" spans="2:17" x14ac:dyDescent="0.25">
      <c r="B301" s="71"/>
      <c r="C301" s="73"/>
      <c r="D301" s="73"/>
      <c r="E301" s="73"/>
      <c r="F301" s="72"/>
      <c r="G301" s="72"/>
      <c r="H301" s="72"/>
      <c r="I301" s="308"/>
      <c r="J301" s="309"/>
      <c r="K301" s="310"/>
      <c r="L301" s="310"/>
      <c r="M301" s="310"/>
      <c r="N301" s="308"/>
      <c r="O301" s="2"/>
      <c r="P301" s="2"/>
      <c r="Q301" s="2"/>
    </row>
    <row r="302" spans="2:17" ht="13" x14ac:dyDescent="0.3">
      <c r="B302" s="77"/>
      <c r="C302" s="73"/>
      <c r="D302" s="73"/>
      <c r="E302" s="73"/>
      <c r="F302" s="72"/>
      <c r="G302" s="72"/>
      <c r="H302" s="72"/>
      <c r="I302" s="308"/>
      <c r="J302" s="290"/>
      <c r="K302" s="310"/>
      <c r="L302" s="310"/>
      <c r="M302" s="310"/>
      <c r="N302" s="308"/>
      <c r="O302" s="2"/>
      <c r="P302" s="2"/>
      <c r="Q302" s="2"/>
    </row>
    <row r="303" spans="2:17" x14ac:dyDescent="0.25">
      <c r="I303" s="2"/>
      <c r="J303" s="49"/>
      <c r="K303" s="49"/>
      <c r="L303" s="49"/>
      <c r="M303" s="49"/>
      <c r="N303" s="2"/>
      <c r="O303" s="2"/>
      <c r="P303" s="2"/>
      <c r="Q303" s="2"/>
    </row>
    <row r="304" spans="2:17" x14ac:dyDescent="0.25">
      <c r="I304" s="2"/>
      <c r="J304" s="2"/>
      <c r="K304" s="2"/>
      <c r="L304" s="2"/>
      <c r="M304" s="2"/>
      <c r="N304" s="2"/>
      <c r="O304" s="2"/>
      <c r="P304" s="2"/>
      <c r="Q304" s="2"/>
    </row>
    <row r="305" spans="1:17" x14ac:dyDescent="0.25">
      <c r="I305" s="2"/>
      <c r="J305" s="2"/>
      <c r="K305" s="2"/>
      <c r="L305" s="2"/>
      <c r="M305" s="2"/>
      <c r="N305" s="2"/>
      <c r="O305" s="2"/>
      <c r="P305" s="2"/>
      <c r="Q305" s="2"/>
    </row>
    <row r="306" spans="1:17" x14ac:dyDescent="0.25">
      <c r="I306" s="2"/>
      <c r="J306" s="2"/>
      <c r="K306" s="2"/>
      <c r="L306" s="2"/>
      <c r="M306" s="2"/>
      <c r="N306" s="2"/>
      <c r="O306" s="2"/>
      <c r="P306" s="2"/>
      <c r="Q306" s="2"/>
    </row>
    <row r="307" spans="1:17" x14ac:dyDescent="0.25">
      <c r="I307" s="2"/>
      <c r="J307" s="2"/>
      <c r="K307" s="2"/>
      <c r="L307" s="2"/>
      <c r="M307" s="2"/>
      <c r="N307" s="2"/>
      <c r="O307" s="2"/>
      <c r="P307" s="2"/>
      <c r="Q307" s="2"/>
    </row>
    <row r="308" spans="1:17" x14ac:dyDescent="0.25">
      <c r="I308" s="2"/>
      <c r="J308" s="2"/>
      <c r="K308" s="2"/>
      <c r="L308" s="2"/>
      <c r="M308" s="2"/>
      <c r="N308" s="2"/>
      <c r="O308" s="2"/>
      <c r="P308" s="2"/>
      <c r="Q308" s="2"/>
    </row>
    <row r="309" spans="1:17" ht="13" x14ac:dyDescent="0.3">
      <c r="B309" s="110"/>
      <c r="C309" s="77"/>
      <c r="D309" s="77"/>
      <c r="E309" s="77"/>
      <c r="F309" s="110"/>
      <c r="G309" s="110"/>
      <c r="H309" s="110"/>
      <c r="I309" s="2"/>
      <c r="J309" s="284" t="s">
        <v>1</v>
      </c>
      <c r="K309" s="290"/>
      <c r="L309" s="290"/>
      <c r="M309" s="290"/>
      <c r="N309" s="291"/>
      <c r="O309" s="2"/>
      <c r="P309" s="2"/>
      <c r="Q309" s="2"/>
    </row>
    <row r="310" spans="1:17" ht="13" x14ac:dyDescent="0.3">
      <c r="A310" s="204"/>
      <c r="B310" s="4" t="s">
        <v>297</v>
      </c>
      <c r="C310" s="23" t="s">
        <v>299</v>
      </c>
      <c r="D310" s="204"/>
      <c r="E310" s="204"/>
      <c r="F310" s="72"/>
      <c r="I310" s="2"/>
      <c r="J310" s="2"/>
      <c r="K310" s="2"/>
      <c r="L310" s="2"/>
      <c r="M310" s="2"/>
      <c r="N310" s="2"/>
      <c r="O310" s="2"/>
      <c r="P310" s="2"/>
      <c r="Q310" s="2"/>
    </row>
    <row r="311" spans="1:17" ht="13.5" thickBot="1" x14ac:dyDescent="0.35">
      <c r="A311" s="72"/>
      <c r="B311" s="4" t="s">
        <v>296</v>
      </c>
      <c r="C311" s="4" t="s">
        <v>300</v>
      </c>
      <c r="D311" s="72"/>
      <c r="E311" s="202"/>
      <c r="F311" s="72"/>
      <c r="I311" s="2"/>
      <c r="J311" s="251" t="s">
        <v>297</v>
      </c>
      <c r="K311" s="292" t="s">
        <v>299</v>
      </c>
      <c r="L311" s="2"/>
      <c r="M311" s="2"/>
      <c r="N311" s="2"/>
      <c r="O311" s="2"/>
      <c r="P311" s="2"/>
      <c r="Q311" s="2"/>
    </row>
    <row r="312" spans="1:17" ht="13.5" thickBot="1" x14ac:dyDescent="0.35">
      <c r="A312" s="72"/>
      <c r="B312" s="205" t="s">
        <v>301</v>
      </c>
      <c r="C312" s="205" t="s">
        <v>302</v>
      </c>
      <c r="D312" s="72"/>
      <c r="E312" s="72"/>
      <c r="F312" s="72"/>
      <c r="I312" s="2"/>
      <c r="J312" s="251" t="s">
        <v>296</v>
      </c>
      <c r="K312" s="251" t="s">
        <v>300</v>
      </c>
      <c r="L312" s="2"/>
      <c r="M312" s="2"/>
      <c r="N312" s="2"/>
      <c r="O312" s="2"/>
      <c r="P312" s="2"/>
      <c r="Q312" s="2"/>
    </row>
    <row r="313" spans="1:17" ht="13.5" thickBot="1" x14ac:dyDescent="0.35">
      <c r="A313" s="72"/>
      <c r="B313" s="181">
        <v>0</v>
      </c>
      <c r="C313" s="181">
        <v>0.3</v>
      </c>
      <c r="D313" s="72"/>
      <c r="I313" s="2"/>
      <c r="J313" s="285" t="s">
        <v>301</v>
      </c>
      <c r="K313" s="285" t="s">
        <v>302</v>
      </c>
      <c r="L313" s="2"/>
      <c r="M313" s="2"/>
      <c r="N313" s="2"/>
      <c r="O313" s="2"/>
      <c r="P313" s="2"/>
      <c r="Q313" s="2"/>
    </row>
    <row r="314" spans="1:17" x14ac:dyDescent="0.25">
      <c r="A314" s="72"/>
      <c r="B314" s="183">
        <v>0.5</v>
      </c>
      <c r="C314" s="183">
        <v>2.2000000000000002</v>
      </c>
      <c r="D314" s="72"/>
      <c r="I314" s="2"/>
      <c r="J314" s="286">
        <v>0</v>
      </c>
      <c r="K314" s="287">
        <v>0.3</v>
      </c>
      <c r="L314" s="2"/>
      <c r="M314" s="2"/>
      <c r="N314" s="2"/>
      <c r="O314" s="2"/>
      <c r="P314" s="2"/>
      <c r="Q314" s="2"/>
    </row>
    <row r="315" spans="1:17" x14ac:dyDescent="0.25">
      <c r="A315" s="72"/>
      <c r="B315" s="183">
        <v>1</v>
      </c>
      <c r="C315" s="183">
        <v>3.8</v>
      </c>
      <c r="D315" s="72"/>
      <c r="I315" s="2"/>
      <c r="J315" s="286">
        <v>0.6</v>
      </c>
      <c r="K315" s="287">
        <v>2.1</v>
      </c>
      <c r="L315" s="2"/>
      <c r="M315" s="2"/>
      <c r="N315" s="2"/>
      <c r="O315" s="2"/>
      <c r="P315" s="2"/>
      <c r="Q315" s="2"/>
    </row>
    <row r="316" spans="1:17" x14ac:dyDescent="0.25">
      <c r="A316" s="72"/>
      <c r="B316" s="183">
        <v>1.5</v>
      </c>
      <c r="C316" s="183">
        <v>6.4</v>
      </c>
      <c r="D316" s="72"/>
      <c r="I316" s="2"/>
      <c r="J316" s="286">
        <v>0.9</v>
      </c>
      <c r="K316" s="287">
        <v>4</v>
      </c>
      <c r="L316" s="2"/>
      <c r="M316" s="2"/>
      <c r="N316" s="2"/>
      <c r="O316" s="2"/>
      <c r="P316" s="2"/>
      <c r="Q316" s="2"/>
    </row>
    <row r="317" spans="1:17" x14ac:dyDescent="0.25">
      <c r="B317" s="183">
        <v>2</v>
      </c>
      <c r="C317" s="183">
        <v>7.5</v>
      </c>
      <c r="I317" s="2"/>
      <c r="J317" s="286">
        <v>1.7</v>
      </c>
      <c r="K317" s="287">
        <v>6</v>
      </c>
      <c r="L317" s="2"/>
      <c r="M317" s="2"/>
      <c r="N317" s="2"/>
      <c r="O317" s="2"/>
      <c r="P317" s="2"/>
      <c r="Q317" s="2"/>
    </row>
    <row r="318" spans="1:17" x14ac:dyDescent="0.25">
      <c r="B318" s="183">
        <v>2.5</v>
      </c>
      <c r="C318" s="183">
        <v>10.5</v>
      </c>
      <c r="I318" s="2"/>
      <c r="J318" s="286">
        <v>2.2000000000000002</v>
      </c>
      <c r="K318" s="287">
        <v>7</v>
      </c>
      <c r="L318" s="2"/>
      <c r="M318" s="2"/>
      <c r="N318" s="2"/>
      <c r="O318" s="2"/>
      <c r="P318" s="2"/>
      <c r="Q318" s="2"/>
    </row>
    <row r="319" spans="1:17" ht="13" thickBot="1" x14ac:dyDescent="0.3">
      <c r="B319" s="185">
        <v>3</v>
      </c>
      <c r="C319" s="185">
        <v>11.7</v>
      </c>
      <c r="I319" s="2"/>
      <c r="J319" s="286">
        <v>3</v>
      </c>
      <c r="K319" s="287">
        <v>10</v>
      </c>
      <c r="L319" s="2"/>
      <c r="M319" s="2"/>
      <c r="N319" s="2"/>
      <c r="O319" s="2"/>
      <c r="P319" s="2"/>
      <c r="Q319" s="2"/>
    </row>
    <row r="320" spans="1:17" ht="13" thickBot="1" x14ac:dyDescent="0.3">
      <c r="I320" s="2"/>
      <c r="J320" s="288">
        <v>3.4</v>
      </c>
      <c r="K320" s="289">
        <v>11.7</v>
      </c>
      <c r="L320" s="2"/>
      <c r="M320" s="2"/>
      <c r="N320" s="2"/>
      <c r="O320" s="2"/>
      <c r="P320" s="2"/>
      <c r="Q320" s="2"/>
    </row>
    <row r="321" spans="9:17" x14ac:dyDescent="0.25">
      <c r="I321" s="2"/>
      <c r="J321" s="2"/>
      <c r="K321" s="2"/>
      <c r="L321" s="2"/>
      <c r="M321" s="2"/>
      <c r="N321" s="2"/>
      <c r="O321" s="2"/>
      <c r="P321" s="2"/>
      <c r="Q321" s="2"/>
    </row>
    <row r="322" spans="9:17" x14ac:dyDescent="0.25">
      <c r="I322" s="2"/>
      <c r="J322" s="2"/>
      <c r="K322" s="2"/>
      <c r="L322" s="2"/>
      <c r="M322" s="2"/>
      <c r="N322" s="2"/>
      <c r="O322" s="2"/>
      <c r="P322" s="2"/>
      <c r="Q322" s="2"/>
    </row>
    <row r="323" spans="9:17" x14ac:dyDescent="0.25">
      <c r="I323" s="2"/>
      <c r="J323" s="2"/>
      <c r="K323" s="2"/>
      <c r="L323" s="2"/>
      <c r="M323" s="2"/>
      <c r="N323" s="2"/>
      <c r="O323" s="2"/>
      <c r="P323" s="2"/>
      <c r="Q323" s="2"/>
    </row>
    <row r="324" spans="9:17" x14ac:dyDescent="0.25">
      <c r="I324" s="2"/>
      <c r="J324" s="2"/>
      <c r="K324" s="2"/>
      <c r="L324" s="2"/>
      <c r="M324" s="2"/>
      <c r="N324" s="2"/>
      <c r="O324" s="2"/>
      <c r="P324" s="2"/>
      <c r="Q324" s="2"/>
    </row>
    <row r="325" spans="9:17" x14ac:dyDescent="0.25">
      <c r="I325" s="2"/>
      <c r="J325" s="2"/>
      <c r="K325" s="2"/>
      <c r="L325" s="2"/>
      <c r="M325" s="2"/>
      <c r="N325" s="2"/>
      <c r="O325" s="2"/>
      <c r="P325" s="2"/>
      <c r="Q325" s="2"/>
    </row>
    <row r="326" spans="9:17" x14ac:dyDescent="0.25">
      <c r="I326" s="2"/>
      <c r="J326" s="2"/>
      <c r="K326" s="2"/>
      <c r="L326" s="2"/>
      <c r="M326" s="2"/>
      <c r="N326" s="2"/>
      <c r="O326" s="2"/>
      <c r="P326" s="2"/>
      <c r="Q326" s="2"/>
    </row>
    <row r="327" spans="9:17" x14ac:dyDescent="0.25">
      <c r="I327" s="2"/>
      <c r="J327" s="2"/>
      <c r="K327" s="2"/>
      <c r="L327" s="2"/>
      <c r="M327" s="2"/>
      <c r="N327" s="2"/>
      <c r="O327" s="2"/>
      <c r="P327" s="2"/>
      <c r="Q327" s="2"/>
    </row>
    <row r="328" spans="9:17" x14ac:dyDescent="0.25">
      <c r="I328" s="2"/>
      <c r="J328" s="2"/>
      <c r="K328" s="2"/>
      <c r="L328" s="2"/>
      <c r="M328" s="2"/>
      <c r="N328" s="2"/>
      <c r="O328" s="2"/>
      <c r="P328" s="2"/>
      <c r="Q328" s="2"/>
    </row>
    <row r="329" spans="9:17" x14ac:dyDescent="0.25">
      <c r="I329" s="2"/>
      <c r="J329" s="2"/>
      <c r="K329" s="2"/>
      <c r="L329" s="2"/>
      <c r="M329" s="2"/>
      <c r="N329" s="2"/>
      <c r="O329" s="2"/>
      <c r="P329" s="2"/>
      <c r="Q329" s="2"/>
    </row>
    <row r="330" spans="9:17" x14ac:dyDescent="0.25">
      <c r="I330" s="2"/>
      <c r="J330" s="2"/>
      <c r="K330" s="2"/>
      <c r="L330" s="2"/>
      <c r="M330" s="2"/>
      <c r="N330" s="2"/>
      <c r="O330" s="2"/>
      <c r="P330" s="2"/>
      <c r="Q330" s="2"/>
    </row>
    <row r="331" spans="9:17" x14ac:dyDescent="0.25">
      <c r="I331" s="2"/>
      <c r="J331" s="2"/>
      <c r="K331" s="2"/>
      <c r="L331" s="2"/>
      <c r="M331" s="2"/>
      <c r="N331" s="2"/>
      <c r="O331" s="2"/>
      <c r="P331" s="2"/>
      <c r="Q331" s="2"/>
    </row>
    <row r="332" spans="9:17" x14ac:dyDescent="0.25">
      <c r="I332" s="2"/>
      <c r="J332" s="2"/>
      <c r="K332" s="2"/>
      <c r="L332" s="2"/>
      <c r="M332" s="2"/>
      <c r="N332" s="2"/>
      <c r="O332" s="2"/>
      <c r="P332" s="2"/>
      <c r="Q332" s="2"/>
    </row>
    <row r="333" spans="9:17" x14ac:dyDescent="0.25">
      <c r="I333" s="2"/>
      <c r="J333" s="2"/>
      <c r="K333" s="2"/>
      <c r="L333" s="2"/>
      <c r="M333" s="2"/>
      <c r="N333" s="2"/>
      <c r="O333" s="2"/>
      <c r="P333" s="2"/>
      <c r="Q333" s="2"/>
    </row>
    <row r="334" spans="9:17" x14ac:dyDescent="0.25">
      <c r="I334" s="2"/>
      <c r="J334" s="2"/>
      <c r="K334" s="2"/>
      <c r="L334" s="2"/>
      <c r="M334" s="2"/>
      <c r="N334" s="2"/>
      <c r="O334" s="2"/>
      <c r="P334" s="2"/>
      <c r="Q334" s="2"/>
    </row>
    <row r="335" spans="9:17" x14ac:dyDescent="0.25">
      <c r="I335" s="2"/>
      <c r="J335" s="2"/>
      <c r="K335" s="2"/>
      <c r="L335" s="2"/>
      <c r="M335" s="2"/>
      <c r="N335" s="2"/>
      <c r="O335" s="2"/>
      <c r="P335" s="2"/>
      <c r="Q335" s="2"/>
    </row>
    <row r="336" spans="9:17" x14ac:dyDescent="0.25">
      <c r="I336" s="2"/>
      <c r="J336" s="2"/>
      <c r="K336" s="2"/>
      <c r="L336" s="2"/>
      <c r="M336" s="2"/>
      <c r="N336" s="2"/>
      <c r="O336" s="2"/>
      <c r="P336" s="2"/>
      <c r="Q336" s="2"/>
    </row>
    <row r="337" spans="9:17" x14ac:dyDescent="0.25">
      <c r="I337" s="2"/>
      <c r="J337" s="2"/>
      <c r="K337" s="2"/>
      <c r="L337" s="2"/>
      <c r="M337" s="2"/>
      <c r="N337" s="2"/>
      <c r="O337" s="2"/>
      <c r="P337" s="2"/>
      <c r="Q337" s="2"/>
    </row>
    <row r="338" spans="9:17" x14ac:dyDescent="0.25">
      <c r="I338" s="2"/>
      <c r="J338" s="2"/>
      <c r="K338" s="2"/>
      <c r="L338" s="2"/>
      <c r="M338" s="2"/>
      <c r="N338" s="2"/>
      <c r="O338" s="2"/>
      <c r="P338" s="2"/>
      <c r="Q338" s="2"/>
    </row>
    <row r="339" spans="9:17" x14ac:dyDescent="0.25">
      <c r="I339" s="2"/>
      <c r="J339" s="2"/>
      <c r="K339" s="2"/>
      <c r="L339" s="2"/>
      <c r="M339" s="2"/>
      <c r="N339" s="2"/>
      <c r="O339" s="2"/>
      <c r="P339" s="2"/>
      <c r="Q339" s="2"/>
    </row>
    <row r="340" spans="9:17" x14ac:dyDescent="0.25">
      <c r="I340" s="2"/>
      <c r="J340" s="2"/>
      <c r="K340" s="2"/>
      <c r="L340" s="2"/>
      <c r="M340" s="2"/>
      <c r="N340" s="2"/>
      <c r="O340" s="2"/>
      <c r="P340" s="2"/>
      <c r="Q340" s="2"/>
    </row>
    <row r="341" spans="9:17" x14ac:dyDescent="0.25">
      <c r="I341" s="2"/>
      <c r="J341" s="2"/>
      <c r="K341" s="2"/>
      <c r="L341" s="2"/>
      <c r="M341" s="2"/>
      <c r="N341" s="2"/>
      <c r="O341" s="2"/>
      <c r="P341" s="2"/>
      <c r="Q341" s="2"/>
    </row>
    <row r="342" spans="9:17" x14ac:dyDescent="0.25">
      <c r="I342" s="2"/>
      <c r="J342" s="2"/>
      <c r="K342" s="2"/>
      <c r="L342" s="2"/>
      <c r="M342" s="2"/>
      <c r="N342" s="2"/>
      <c r="O342" s="2"/>
      <c r="P342" s="2"/>
      <c r="Q342" s="2"/>
    </row>
    <row r="343" spans="9:17" x14ac:dyDescent="0.25">
      <c r="I343" s="2"/>
      <c r="J343" s="2"/>
      <c r="K343" s="2"/>
      <c r="L343" s="2"/>
      <c r="M343" s="2"/>
      <c r="N343" s="2"/>
      <c r="O343" s="2"/>
      <c r="P343" s="2"/>
      <c r="Q343" s="2"/>
    </row>
    <row r="344" spans="9:17" x14ac:dyDescent="0.25">
      <c r="I344" s="2"/>
      <c r="J344" s="2"/>
      <c r="K344" s="2"/>
      <c r="L344" s="2"/>
      <c r="M344" s="2"/>
      <c r="N344" s="2"/>
      <c r="O344" s="2"/>
      <c r="P344" s="2"/>
      <c r="Q344" s="2"/>
    </row>
    <row r="345" spans="9:17" x14ac:dyDescent="0.25">
      <c r="I345" s="2"/>
      <c r="J345" s="2"/>
      <c r="K345" s="2"/>
      <c r="L345" s="2"/>
      <c r="M345" s="2"/>
      <c r="N345" s="2"/>
      <c r="O345" s="2"/>
      <c r="P345" s="2"/>
      <c r="Q345" s="2"/>
    </row>
    <row r="346" spans="9:17" x14ac:dyDescent="0.25">
      <c r="I346" s="2"/>
      <c r="J346" s="2"/>
      <c r="K346" s="2"/>
      <c r="L346" s="2"/>
      <c r="M346" s="2"/>
      <c r="N346" s="2"/>
      <c r="O346" s="2"/>
      <c r="P346" s="2"/>
      <c r="Q346" s="2"/>
    </row>
    <row r="347" spans="9:17" x14ac:dyDescent="0.25">
      <c r="I347" s="2"/>
      <c r="J347" s="2"/>
      <c r="K347" s="2"/>
      <c r="L347" s="2"/>
      <c r="M347" s="2"/>
      <c r="N347" s="2"/>
      <c r="O347" s="2"/>
      <c r="P347" s="2"/>
      <c r="Q347" s="2"/>
    </row>
    <row r="348" spans="9:17" x14ac:dyDescent="0.25">
      <c r="I348" s="2"/>
      <c r="J348" s="2"/>
      <c r="K348" s="2"/>
      <c r="L348" s="2"/>
      <c r="M348" s="2"/>
      <c r="N348" s="2"/>
      <c r="O348" s="2"/>
      <c r="P348" s="2"/>
      <c r="Q348" s="2"/>
    </row>
    <row r="349" spans="9:17" x14ac:dyDescent="0.25">
      <c r="I349" s="2"/>
      <c r="J349" s="2"/>
      <c r="K349" s="2"/>
      <c r="L349" s="2"/>
      <c r="M349" s="2"/>
      <c r="N349" s="2"/>
      <c r="O349" s="2"/>
      <c r="P349" s="2"/>
      <c r="Q349" s="2"/>
    </row>
    <row r="350" spans="9:17" x14ac:dyDescent="0.25">
      <c r="I350" s="2"/>
      <c r="J350" s="2"/>
      <c r="K350" s="2"/>
      <c r="L350" s="2"/>
      <c r="M350" s="2"/>
      <c r="N350" s="2"/>
      <c r="O350" s="2"/>
      <c r="P350" s="2"/>
      <c r="Q350" s="2"/>
    </row>
    <row r="351" spans="9:17" x14ac:dyDescent="0.25">
      <c r="I351" s="2"/>
      <c r="J351" s="2"/>
      <c r="K351" s="2"/>
      <c r="L351" s="2"/>
      <c r="M351" s="2"/>
      <c r="N351" s="2"/>
      <c r="O351" s="2"/>
      <c r="P351" s="2"/>
      <c r="Q351" s="2"/>
    </row>
    <row r="352" spans="9:17" x14ac:dyDescent="0.25">
      <c r="I352" s="2"/>
      <c r="J352" s="2"/>
      <c r="K352" s="2"/>
      <c r="L352" s="2"/>
      <c r="M352" s="2"/>
      <c r="N352" s="2"/>
      <c r="O352" s="2"/>
      <c r="P352" s="2"/>
      <c r="Q352" s="2"/>
    </row>
    <row r="353" spans="9:17" x14ac:dyDescent="0.25">
      <c r="I353" s="2"/>
      <c r="J353" s="2"/>
      <c r="K353" s="2"/>
      <c r="L353" s="2"/>
      <c r="M353" s="2"/>
      <c r="N353" s="2"/>
      <c r="O353" s="2"/>
      <c r="P353" s="2"/>
      <c r="Q353" s="2"/>
    </row>
    <row r="354" spans="9:17" x14ac:dyDescent="0.25">
      <c r="I354" s="2"/>
      <c r="J354" s="2"/>
      <c r="K354" s="2"/>
      <c r="L354" s="2"/>
      <c r="M354" s="2"/>
      <c r="N354" s="2"/>
      <c r="O354" s="2"/>
      <c r="P354" s="2"/>
      <c r="Q354" s="2"/>
    </row>
    <row r="355" spans="9:17" x14ac:dyDescent="0.25">
      <c r="I355" s="2"/>
      <c r="J355" s="2"/>
      <c r="K355" s="2"/>
      <c r="L355" s="2"/>
      <c r="M355" s="2"/>
      <c r="N355" s="2"/>
      <c r="O355" s="2"/>
      <c r="P355" s="2"/>
      <c r="Q355" s="2"/>
    </row>
    <row r="356" spans="9:17" x14ac:dyDescent="0.25">
      <c r="I356" s="2"/>
      <c r="J356" s="2"/>
      <c r="K356" s="2"/>
      <c r="L356" s="2"/>
      <c r="M356" s="2"/>
      <c r="N356" s="2"/>
      <c r="O356" s="2"/>
      <c r="P356" s="2"/>
      <c r="Q356" s="2"/>
    </row>
    <row r="357" spans="9:17" x14ac:dyDescent="0.25">
      <c r="I357" s="2"/>
      <c r="J357" s="2"/>
      <c r="K357" s="2"/>
      <c r="L357" s="2"/>
      <c r="M357" s="2"/>
      <c r="N357" s="2"/>
      <c r="O357" s="2"/>
      <c r="P357" s="2"/>
      <c r="Q357" s="2"/>
    </row>
    <row r="358" spans="9:17" x14ac:dyDescent="0.25">
      <c r="I358" s="2"/>
      <c r="J358" s="2"/>
      <c r="K358" s="2"/>
      <c r="L358" s="2"/>
      <c r="M358" s="2"/>
      <c r="N358" s="2"/>
      <c r="O358" s="2"/>
      <c r="P358" s="2"/>
      <c r="Q358" s="2"/>
    </row>
    <row r="359" spans="9:17" x14ac:dyDescent="0.25">
      <c r="I359" s="2"/>
      <c r="J359" s="2"/>
      <c r="K359" s="2"/>
      <c r="L359" s="2"/>
      <c r="M359" s="2"/>
      <c r="N359" s="2"/>
      <c r="O359" s="2"/>
      <c r="P359" s="2"/>
      <c r="Q359" s="2"/>
    </row>
    <row r="360" spans="9:17" x14ac:dyDescent="0.25">
      <c r="I360" s="2"/>
      <c r="J360" s="2"/>
      <c r="K360" s="2"/>
      <c r="L360" s="2"/>
      <c r="M360" s="2"/>
      <c r="N360" s="2"/>
      <c r="O360" s="2"/>
      <c r="P360" s="2"/>
      <c r="Q360" s="2"/>
    </row>
    <row r="361" spans="9:17" x14ac:dyDescent="0.25">
      <c r="I361" s="2"/>
      <c r="J361" s="2"/>
      <c r="K361" s="2"/>
      <c r="L361" s="2"/>
      <c r="M361" s="2"/>
      <c r="N361" s="2"/>
      <c r="O361" s="2"/>
      <c r="P361" s="2"/>
      <c r="Q361" s="2"/>
    </row>
    <row r="362" spans="9:17" x14ac:dyDescent="0.25">
      <c r="I362" s="2"/>
      <c r="J362" s="2"/>
      <c r="K362" s="2"/>
      <c r="L362" s="2"/>
      <c r="M362" s="2"/>
      <c r="N362" s="2"/>
      <c r="O362" s="2"/>
      <c r="P362" s="2"/>
      <c r="Q362" s="2"/>
    </row>
    <row r="363" spans="9:17" x14ac:dyDescent="0.25">
      <c r="I363" s="2"/>
      <c r="J363" s="2"/>
      <c r="K363" s="2"/>
      <c r="L363" s="2"/>
      <c r="M363" s="2"/>
      <c r="N363" s="2"/>
      <c r="O363" s="2"/>
      <c r="P363" s="2"/>
      <c r="Q363" s="2"/>
    </row>
    <row r="364" spans="9:17" x14ac:dyDescent="0.25">
      <c r="I364" s="2"/>
      <c r="J364" s="2"/>
      <c r="K364" s="2"/>
      <c r="L364" s="2"/>
      <c r="M364" s="2"/>
      <c r="N364" s="2"/>
      <c r="O364" s="2"/>
      <c r="P364" s="2"/>
      <c r="Q364" s="2"/>
    </row>
    <row r="365" spans="9:17" x14ac:dyDescent="0.25">
      <c r="I365" s="2"/>
      <c r="J365" s="2"/>
      <c r="K365" s="2"/>
      <c r="L365" s="2"/>
      <c r="M365" s="2"/>
      <c r="N365" s="2"/>
      <c r="O365" s="2"/>
      <c r="P365" s="2"/>
      <c r="Q365" s="2"/>
    </row>
    <row r="366" spans="9:17" x14ac:dyDescent="0.25">
      <c r="I366" s="2"/>
      <c r="J366" s="2"/>
      <c r="K366" s="2"/>
      <c r="L366" s="2"/>
      <c r="M366" s="2"/>
      <c r="N366" s="2"/>
      <c r="O366" s="2"/>
      <c r="P366" s="2"/>
      <c r="Q366" s="2"/>
    </row>
    <row r="367" spans="9:17" x14ac:dyDescent="0.25">
      <c r="I367" s="2"/>
      <c r="J367" s="2"/>
      <c r="K367" s="2"/>
      <c r="L367" s="2"/>
      <c r="M367" s="2"/>
      <c r="N367" s="2"/>
      <c r="O367" s="2"/>
      <c r="P367" s="2"/>
      <c r="Q367" s="2"/>
    </row>
    <row r="368" spans="9:17" x14ac:dyDescent="0.25">
      <c r="I368" s="2"/>
      <c r="J368" s="2"/>
      <c r="K368" s="2"/>
      <c r="L368" s="2"/>
      <c r="M368" s="2"/>
      <c r="N368" s="2"/>
      <c r="O368" s="2"/>
      <c r="P368" s="2"/>
      <c r="Q368" s="2"/>
    </row>
    <row r="369" spans="1:17" x14ac:dyDescent="0.25">
      <c r="I369" s="2"/>
      <c r="J369" s="2"/>
      <c r="K369" s="2"/>
      <c r="L369" s="2"/>
      <c r="M369" s="2"/>
      <c r="N369" s="2"/>
      <c r="O369" s="2"/>
      <c r="P369" s="2"/>
      <c r="Q369" s="2"/>
    </row>
    <row r="370" spans="1:17" ht="13" x14ac:dyDescent="0.3">
      <c r="G370" s="204"/>
      <c r="H370" s="204"/>
      <c r="I370" s="2"/>
      <c r="J370" s="2"/>
      <c r="K370" s="2"/>
      <c r="L370" s="2"/>
      <c r="M370" s="2"/>
      <c r="N370" s="2"/>
      <c r="O370" s="2"/>
      <c r="P370" s="2"/>
      <c r="Q370" s="2"/>
    </row>
    <row r="371" spans="1:17" x14ac:dyDescent="0.25">
      <c r="G371" s="72"/>
      <c r="H371" s="202"/>
      <c r="I371" s="2"/>
      <c r="J371" s="2"/>
      <c r="K371" s="2"/>
      <c r="L371" s="2"/>
      <c r="M371" s="2"/>
      <c r="N371" s="2"/>
      <c r="O371" s="2"/>
      <c r="P371" s="2"/>
      <c r="Q371" s="2"/>
    </row>
    <row r="372" spans="1:17" x14ac:dyDescent="0.25">
      <c r="G372" s="72"/>
      <c r="H372" s="202"/>
      <c r="I372" s="2"/>
      <c r="J372" s="2"/>
      <c r="K372" s="2"/>
      <c r="L372" s="2"/>
      <c r="M372" s="2"/>
      <c r="N372" s="2"/>
      <c r="O372" s="2"/>
      <c r="P372" s="2"/>
      <c r="Q372" s="2"/>
    </row>
    <row r="373" spans="1:17" x14ac:dyDescent="0.25">
      <c r="G373" s="72"/>
      <c r="H373" s="202"/>
      <c r="I373" s="2"/>
      <c r="J373" s="2"/>
      <c r="K373" s="2"/>
      <c r="L373" s="2"/>
      <c r="M373" s="2"/>
      <c r="N373" s="2"/>
      <c r="O373" s="2"/>
      <c r="P373" s="2"/>
      <c r="Q373" s="2"/>
    </row>
    <row r="374" spans="1:17" x14ac:dyDescent="0.25">
      <c r="A374" s="201"/>
      <c r="G374" s="72"/>
      <c r="H374" s="202"/>
      <c r="I374" s="2"/>
      <c r="J374" s="2"/>
      <c r="K374" s="2"/>
      <c r="L374" s="2"/>
      <c r="M374" s="2"/>
      <c r="N374" s="2"/>
      <c r="O374" s="2"/>
      <c r="P374" s="2"/>
      <c r="Q374" s="2"/>
    </row>
    <row r="375" spans="1:17" x14ac:dyDescent="0.25">
      <c r="A375" s="201"/>
      <c r="G375" s="72"/>
      <c r="H375" s="202"/>
      <c r="I375" s="2"/>
      <c r="J375" s="2"/>
      <c r="K375" s="2"/>
      <c r="L375" s="2"/>
      <c r="M375" s="2"/>
      <c r="N375" s="2"/>
      <c r="O375" s="2"/>
      <c r="P375" s="2"/>
      <c r="Q375" s="2"/>
    </row>
    <row r="376" spans="1:17" x14ac:dyDescent="0.25">
      <c r="A376" s="201"/>
      <c r="B376" s="201"/>
      <c r="I376" s="2"/>
      <c r="J376" s="2"/>
      <c r="K376" s="2"/>
      <c r="L376" s="2"/>
      <c r="M376" s="2"/>
      <c r="N376" s="2"/>
      <c r="O376" s="2"/>
      <c r="P376" s="2"/>
      <c r="Q376" s="2"/>
    </row>
    <row r="377" spans="1:17" x14ac:dyDescent="0.25">
      <c r="A377" s="201"/>
      <c r="B377" s="201"/>
      <c r="I377" s="2"/>
      <c r="J377" s="2"/>
      <c r="K377" s="2"/>
      <c r="L377" s="2"/>
      <c r="M377" s="2"/>
      <c r="N377" s="2"/>
      <c r="O377" s="2"/>
      <c r="P377" s="2"/>
      <c r="Q377" s="2"/>
    </row>
    <row r="378" spans="1:17" x14ac:dyDescent="0.25">
      <c r="A378" s="201"/>
      <c r="B378" s="201"/>
      <c r="I378" s="2"/>
      <c r="J378" s="2"/>
      <c r="K378" s="2"/>
      <c r="L378" s="2"/>
      <c r="M378" s="2"/>
      <c r="N378" s="2"/>
      <c r="O378" s="2"/>
      <c r="P378" s="2"/>
      <c r="Q378" s="2"/>
    </row>
    <row r="379" spans="1:17" x14ac:dyDescent="0.25">
      <c r="A379" s="201"/>
      <c r="B379" s="201"/>
      <c r="I379" s="2"/>
      <c r="J379" s="2"/>
      <c r="K379" s="2"/>
      <c r="L379" s="2"/>
      <c r="M379" s="2"/>
      <c r="N379" s="2"/>
      <c r="O379" s="2"/>
      <c r="P379" s="2"/>
      <c r="Q379" s="2"/>
    </row>
    <row r="380" spans="1:17" x14ac:dyDescent="0.25">
      <c r="A380" s="201"/>
      <c r="B380" s="201"/>
      <c r="I380" s="2"/>
      <c r="J380" s="2"/>
      <c r="K380" s="2"/>
      <c r="L380" s="2"/>
      <c r="M380" s="2"/>
      <c r="N380" s="2"/>
      <c r="O380" s="2"/>
      <c r="P380" s="2"/>
      <c r="Q380" s="2"/>
    </row>
    <row r="381" spans="1:17" x14ac:dyDescent="0.25">
      <c r="A381" s="201"/>
      <c r="B381" s="201"/>
      <c r="I381" s="2"/>
      <c r="J381" s="2"/>
      <c r="K381" s="2"/>
      <c r="L381" s="2"/>
      <c r="M381" s="2"/>
      <c r="N381" s="2"/>
      <c r="O381" s="2"/>
      <c r="P381" s="2"/>
      <c r="Q381" s="2"/>
    </row>
    <row r="382" spans="1:17" x14ac:dyDescent="0.25">
      <c r="A382" s="201"/>
      <c r="B382" s="201"/>
      <c r="I382" s="2"/>
      <c r="J382" s="2"/>
      <c r="K382" s="2"/>
      <c r="L382" s="2"/>
      <c r="M382" s="2"/>
      <c r="N382" s="2"/>
      <c r="O382" s="2"/>
      <c r="P382" s="2"/>
      <c r="Q382" s="2"/>
    </row>
    <row r="383" spans="1:17" x14ac:dyDescent="0.25">
      <c r="A383" s="201"/>
      <c r="B383" s="201"/>
      <c r="I383" s="2"/>
      <c r="J383" s="2"/>
      <c r="K383" s="2"/>
      <c r="L383" s="2"/>
      <c r="M383" s="2"/>
      <c r="N383" s="2"/>
      <c r="O383" s="2"/>
      <c r="P383" s="2"/>
      <c r="Q383" s="2"/>
    </row>
    <row r="384" spans="1:17" x14ac:dyDescent="0.25">
      <c r="A384" s="201"/>
      <c r="B384" s="201"/>
      <c r="I384" s="2"/>
      <c r="J384" s="2"/>
      <c r="K384" s="2"/>
      <c r="L384" s="2"/>
      <c r="M384" s="2"/>
      <c r="N384" s="2"/>
      <c r="O384" s="2"/>
      <c r="P384" s="2"/>
      <c r="Q384" s="2"/>
    </row>
    <row r="385" spans="1:17" x14ac:dyDescent="0.25">
      <c r="A385" s="201"/>
      <c r="B385" s="201"/>
      <c r="I385" s="2"/>
      <c r="J385" s="2"/>
      <c r="K385" s="2"/>
      <c r="L385" s="2"/>
      <c r="M385" s="2"/>
      <c r="N385" s="2"/>
      <c r="O385" s="2"/>
      <c r="P385" s="2"/>
      <c r="Q385" s="2"/>
    </row>
    <row r="386" spans="1:17" x14ac:dyDescent="0.25">
      <c r="I386" s="2"/>
      <c r="J386" s="2"/>
      <c r="K386" s="2"/>
      <c r="L386" s="2"/>
      <c r="M386" s="2"/>
      <c r="N386" s="2"/>
      <c r="O386" s="2"/>
      <c r="P386" s="2"/>
      <c r="Q386" s="2"/>
    </row>
    <row r="387" spans="1:17" x14ac:dyDescent="0.25">
      <c r="I387" s="2"/>
      <c r="J387" s="2"/>
      <c r="K387" s="2"/>
      <c r="L387" s="2"/>
      <c r="M387" s="2"/>
      <c r="N387" s="2"/>
      <c r="O387" s="2"/>
      <c r="P387" s="2"/>
      <c r="Q387" s="2"/>
    </row>
    <row r="388" spans="1:17" x14ac:dyDescent="0.25">
      <c r="I388" s="2"/>
      <c r="J388" s="2"/>
      <c r="K388" s="2"/>
      <c r="L388" s="2"/>
      <c r="M388" s="2"/>
      <c r="N388" s="2"/>
      <c r="O388" s="2"/>
      <c r="P388" s="2"/>
      <c r="Q388" s="2"/>
    </row>
    <row r="389" spans="1:17" x14ac:dyDescent="0.25">
      <c r="I389" s="2"/>
      <c r="J389" s="2"/>
      <c r="K389" s="2"/>
      <c r="L389" s="2"/>
      <c r="M389" s="2"/>
      <c r="N389" s="2"/>
      <c r="O389" s="2"/>
      <c r="P389" s="2"/>
      <c r="Q389" s="2"/>
    </row>
    <row r="390" spans="1:17" x14ac:dyDescent="0.25">
      <c r="I390" s="2"/>
      <c r="J390" s="2"/>
      <c r="K390" s="2"/>
      <c r="L390" s="2"/>
      <c r="M390" s="2"/>
      <c r="N390" s="2"/>
      <c r="O390" s="2"/>
      <c r="P390" s="2"/>
      <c r="Q390" s="2"/>
    </row>
    <row r="391" spans="1:17" x14ac:dyDescent="0.25">
      <c r="A391" s="201"/>
      <c r="B391" s="201"/>
      <c r="I391" s="2"/>
      <c r="J391" s="2"/>
      <c r="K391" s="2"/>
      <c r="L391" s="2"/>
      <c r="M391" s="2"/>
      <c r="N391" s="2"/>
      <c r="O391" s="2"/>
      <c r="P391" s="2"/>
      <c r="Q391" s="2"/>
    </row>
    <row r="392" spans="1:17" x14ac:dyDescent="0.25">
      <c r="A392" s="201"/>
      <c r="B392" s="201"/>
      <c r="I392" s="2"/>
      <c r="J392" s="2"/>
      <c r="K392" s="2"/>
      <c r="L392" s="2"/>
      <c r="M392" s="2"/>
      <c r="N392" s="2"/>
      <c r="O392" s="2"/>
      <c r="P392" s="2"/>
      <c r="Q392" s="2"/>
    </row>
    <row r="393" spans="1:17" x14ac:dyDescent="0.25">
      <c r="A393" s="201"/>
      <c r="B393" s="201"/>
      <c r="I393" s="2"/>
      <c r="J393" s="2"/>
      <c r="K393" s="2"/>
      <c r="L393" s="2"/>
      <c r="M393" s="2"/>
      <c r="N393" s="2"/>
      <c r="O393" s="2"/>
      <c r="P393" s="2"/>
      <c r="Q393" s="2"/>
    </row>
    <row r="394" spans="1:17" x14ac:dyDescent="0.25">
      <c r="A394" s="201"/>
      <c r="B394" s="201"/>
      <c r="I394" s="2"/>
      <c r="J394" s="2"/>
      <c r="K394" s="2"/>
      <c r="L394" s="2"/>
      <c r="M394" s="2"/>
      <c r="N394" s="2"/>
      <c r="O394" s="2"/>
      <c r="P394" s="2"/>
      <c r="Q394" s="2"/>
    </row>
    <row r="395" spans="1:17" x14ac:dyDescent="0.25">
      <c r="A395" s="201"/>
      <c r="B395" s="201"/>
      <c r="I395" s="2"/>
      <c r="J395" s="2"/>
      <c r="K395" s="2"/>
      <c r="L395" s="2"/>
      <c r="M395" s="2"/>
      <c r="N395" s="2"/>
      <c r="O395" s="2"/>
      <c r="P395" s="2"/>
      <c r="Q395" s="2"/>
    </row>
    <row r="396" spans="1:17" x14ac:dyDescent="0.25">
      <c r="A396" s="201"/>
      <c r="B396" s="201"/>
      <c r="I396" s="2"/>
      <c r="J396" s="2"/>
      <c r="K396" s="2"/>
      <c r="L396" s="2"/>
      <c r="M396" s="2"/>
      <c r="N396" s="2"/>
      <c r="O396" s="2"/>
      <c r="P396" s="2"/>
      <c r="Q396" s="2"/>
    </row>
    <row r="397" spans="1:17" x14ac:dyDescent="0.25">
      <c r="A397" s="201"/>
      <c r="B397" s="201"/>
      <c r="I397" s="2"/>
      <c r="J397" s="2"/>
      <c r="K397" s="2"/>
      <c r="L397" s="2"/>
      <c r="M397" s="2"/>
      <c r="N397" s="2"/>
      <c r="O397" s="2"/>
      <c r="P397" s="2"/>
      <c r="Q397" s="2"/>
    </row>
    <row r="398" spans="1:17" x14ac:dyDescent="0.25">
      <c r="I398" s="2"/>
      <c r="J398" s="2"/>
      <c r="K398" s="2"/>
      <c r="L398" s="2"/>
      <c r="M398" s="2"/>
      <c r="N398" s="2"/>
      <c r="O398" s="2"/>
      <c r="P398" s="2"/>
      <c r="Q398" s="2"/>
    </row>
    <row r="399" spans="1:17" x14ac:dyDescent="0.25">
      <c r="I399" s="2"/>
      <c r="J399" s="2"/>
      <c r="K399" s="2"/>
      <c r="L399" s="2"/>
      <c r="M399" s="2"/>
      <c r="N399" s="2"/>
      <c r="O399" s="2"/>
      <c r="P399" s="2"/>
      <c r="Q399" s="2"/>
    </row>
    <row r="400" spans="1:17" x14ac:dyDescent="0.25">
      <c r="I400" s="2"/>
      <c r="J400" s="2"/>
      <c r="K400" s="2"/>
      <c r="L400" s="2"/>
      <c r="M400" s="2"/>
      <c r="N400" s="2"/>
      <c r="O400" s="2"/>
      <c r="P400" s="2"/>
      <c r="Q400" s="2"/>
    </row>
    <row r="401" spans="1:17" x14ac:dyDescent="0.25">
      <c r="A401" s="201"/>
      <c r="B401" s="201"/>
      <c r="I401" s="2"/>
      <c r="J401" s="2"/>
      <c r="K401" s="2"/>
      <c r="L401" s="2"/>
      <c r="M401" s="2"/>
      <c r="N401" s="2"/>
      <c r="O401" s="2"/>
      <c r="P401" s="2"/>
      <c r="Q401" s="2"/>
    </row>
    <row r="402" spans="1:17" x14ac:dyDescent="0.25">
      <c r="A402" s="201"/>
      <c r="B402" s="201"/>
      <c r="I402" s="2"/>
      <c r="J402" s="2"/>
      <c r="K402" s="2"/>
      <c r="L402" s="2"/>
      <c r="M402" s="2"/>
      <c r="N402" s="2"/>
      <c r="O402" s="2"/>
      <c r="P402" s="2"/>
      <c r="Q402" s="2"/>
    </row>
    <row r="403" spans="1:17" x14ac:dyDescent="0.25">
      <c r="A403" s="201"/>
      <c r="B403" s="201"/>
      <c r="I403" s="2"/>
      <c r="J403" s="2"/>
      <c r="K403" s="2"/>
      <c r="L403" s="2"/>
      <c r="M403" s="2"/>
      <c r="N403" s="2"/>
      <c r="O403" s="2"/>
      <c r="P403" s="2"/>
      <c r="Q403" s="2"/>
    </row>
    <row r="404" spans="1:17" x14ac:dyDescent="0.25">
      <c r="A404" s="201"/>
      <c r="B404" s="201"/>
      <c r="I404" s="2"/>
      <c r="J404" s="2"/>
      <c r="K404" s="2"/>
      <c r="L404" s="2"/>
      <c r="M404" s="2"/>
      <c r="N404" s="2"/>
      <c r="O404" s="2"/>
      <c r="P404" s="2"/>
      <c r="Q404" s="2"/>
    </row>
    <row r="405" spans="1:17" x14ac:dyDescent="0.25">
      <c r="A405" s="201"/>
      <c r="B405" s="201"/>
      <c r="I405" s="2"/>
      <c r="J405" s="2"/>
      <c r="K405" s="2"/>
      <c r="L405" s="2"/>
      <c r="M405" s="2"/>
      <c r="N405" s="2"/>
      <c r="O405" s="2"/>
      <c r="P405" s="2"/>
      <c r="Q405" s="2"/>
    </row>
    <row r="406" spans="1:17" x14ac:dyDescent="0.25">
      <c r="A406" s="201"/>
      <c r="B406" s="201"/>
      <c r="I406" s="2"/>
      <c r="J406" s="2"/>
      <c r="K406" s="2"/>
      <c r="L406" s="2"/>
      <c r="M406" s="2"/>
      <c r="N406" s="2"/>
      <c r="O406" s="2"/>
      <c r="P406" s="2"/>
      <c r="Q406" s="2"/>
    </row>
    <row r="407" spans="1:17" x14ac:dyDescent="0.25">
      <c r="A407" s="201"/>
      <c r="B407" s="201"/>
      <c r="I407" s="2"/>
      <c r="J407" s="2"/>
      <c r="K407" s="2"/>
      <c r="L407" s="2"/>
      <c r="M407" s="2"/>
      <c r="N407" s="2"/>
      <c r="O407" s="2"/>
      <c r="P407" s="2"/>
      <c r="Q407" s="2"/>
    </row>
    <row r="408" spans="1:17" x14ac:dyDescent="0.25">
      <c r="I408" s="2"/>
      <c r="J408" s="2"/>
      <c r="K408" s="2"/>
      <c r="L408" s="2"/>
      <c r="M408" s="2"/>
      <c r="N408" s="2"/>
      <c r="O408" s="2"/>
      <c r="P408" s="2"/>
      <c r="Q408" s="2"/>
    </row>
    <row r="409" spans="1:17" x14ac:dyDescent="0.25">
      <c r="I409" s="2"/>
      <c r="J409" s="2"/>
      <c r="K409" s="2"/>
      <c r="L409" s="2"/>
      <c r="M409" s="2"/>
      <c r="N409" s="2"/>
      <c r="O409" s="2"/>
      <c r="P409" s="2"/>
      <c r="Q409" s="2"/>
    </row>
    <row r="410" spans="1:17" x14ac:dyDescent="0.25">
      <c r="I410" s="2"/>
      <c r="J410" s="2"/>
      <c r="K410" s="2"/>
      <c r="L410" s="2"/>
      <c r="M410" s="2"/>
      <c r="N410" s="2"/>
      <c r="O410" s="2"/>
      <c r="P410" s="2"/>
      <c r="Q410" s="2"/>
    </row>
    <row r="411" spans="1:17" x14ac:dyDescent="0.25">
      <c r="A411" s="201"/>
      <c r="B411" s="201"/>
      <c r="G411" s="110"/>
      <c r="H411" s="206"/>
      <c r="I411" s="2"/>
      <c r="J411" s="2"/>
      <c r="K411" s="2"/>
      <c r="L411" s="2"/>
      <c r="M411" s="2"/>
      <c r="N411" s="2"/>
      <c r="O411" s="2"/>
      <c r="P411" s="2"/>
      <c r="Q411" s="2"/>
    </row>
    <row r="412" spans="1:17" x14ac:dyDescent="0.25">
      <c r="A412" s="201"/>
      <c r="B412" s="201"/>
      <c r="G412" s="110"/>
      <c r="H412" s="206"/>
      <c r="I412" s="2"/>
      <c r="J412" s="2"/>
      <c r="K412" s="2"/>
      <c r="L412" s="2"/>
      <c r="M412" s="2"/>
      <c r="N412" s="2"/>
      <c r="O412" s="2"/>
      <c r="P412" s="2"/>
      <c r="Q412" s="2"/>
    </row>
    <row r="413" spans="1:17" x14ac:dyDescent="0.25">
      <c r="A413" s="201"/>
      <c r="B413" s="201"/>
      <c r="G413" s="110"/>
      <c r="H413" s="206"/>
      <c r="I413" s="2"/>
      <c r="J413" s="2"/>
      <c r="K413" s="2"/>
      <c r="L413" s="2"/>
      <c r="M413" s="2"/>
      <c r="N413" s="2"/>
      <c r="O413" s="2"/>
      <c r="P413" s="2"/>
      <c r="Q413" s="2"/>
    </row>
    <row r="414" spans="1:17" x14ac:dyDescent="0.25">
      <c r="A414" s="201"/>
      <c r="B414" s="201"/>
      <c r="G414" s="110"/>
      <c r="H414" s="206"/>
      <c r="I414" s="2"/>
      <c r="J414" s="2"/>
      <c r="K414" s="2"/>
      <c r="L414" s="2"/>
      <c r="M414" s="2"/>
      <c r="N414" s="2"/>
      <c r="O414" s="2"/>
      <c r="P414" s="2"/>
      <c r="Q414" s="2"/>
    </row>
    <row r="415" spans="1:17" x14ac:dyDescent="0.25">
      <c r="A415" s="201"/>
      <c r="B415" s="201"/>
      <c r="I415" s="2"/>
      <c r="J415" s="2"/>
      <c r="K415" s="2"/>
      <c r="L415" s="2"/>
      <c r="M415" s="2"/>
      <c r="N415" s="2"/>
      <c r="O415" s="2"/>
      <c r="P415" s="2"/>
      <c r="Q415" s="2"/>
    </row>
    <row r="416" spans="1:17" x14ac:dyDescent="0.25">
      <c r="A416" s="201"/>
      <c r="B416" s="201"/>
      <c r="I416" s="2"/>
      <c r="J416" s="2"/>
      <c r="K416" s="2"/>
      <c r="L416" s="2"/>
      <c r="M416" s="2"/>
      <c r="N416" s="2"/>
      <c r="O416" s="2"/>
      <c r="P416" s="2"/>
      <c r="Q416" s="2"/>
    </row>
    <row r="417" spans="1:17" x14ac:dyDescent="0.25">
      <c r="A417" s="201"/>
      <c r="B417" s="201"/>
      <c r="I417" s="2"/>
      <c r="J417" s="2"/>
      <c r="K417" s="2"/>
      <c r="L417" s="2"/>
      <c r="M417" s="2"/>
      <c r="N417" s="2"/>
      <c r="O417" s="2"/>
      <c r="P417" s="2"/>
      <c r="Q417" s="2"/>
    </row>
    <row r="418" spans="1:17" x14ac:dyDescent="0.25">
      <c r="A418" s="201"/>
      <c r="B418" s="201"/>
      <c r="I418" s="2"/>
      <c r="J418" s="2"/>
      <c r="K418" s="2"/>
      <c r="L418" s="2"/>
      <c r="M418" s="2"/>
      <c r="N418" s="2"/>
      <c r="O418" s="2"/>
      <c r="P418" s="2"/>
      <c r="Q418" s="2"/>
    </row>
    <row r="419" spans="1:17" x14ac:dyDescent="0.25">
      <c r="A419" s="201"/>
      <c r="B419" s="201"/>
      <c r="I419" s="2"/>
      <c r="J419" s="2"/>
      <c r="K419" s="2"/>
      <c r="L419" s="2"/>
      <c r="M419" s="2"/>
      <c r="N419" s="2"/>
      <c r="O419" s="2"/>
      <c r="P419" s="2"/>
      <c r="Q419" s="2"/>
    </row>
    <row r="420" spans="1:17" x14ac:dyDescent="0.25">
      <c r="A420" s="201"/>
      <c r="B420" s="201"/>
      <c r="I420" s="2"/>
      <c r="J420" s="2"/>
      <c r="K420" s="2"/>
      <c r="L420" s="2"/>
      <c r="M420" s="2"/>
      <c r="N420" s="2"/>
      <c r="O420" s="2"/>
      <c r="P420" s="2"/>
      <c r="Q420" s="2"/>
    </row>
    <row r="421" spans="1:17" x14ac:dyDescent="0.25">
      <c r="A421" s="201"/>
      <c r="B421" s="201"/>
      <c r="I421" s="2"/>
      <c r="J421" s="2"/>
      <c r="K421" s="2"/>
      <c r="L421" s="2"/>
      <c r="M421" s="2"/>
      <c r="N421" s="2"/>
      <c r="O421" s="2"/>
      <c r="P421" s="2"/>
      <c r="Q421" s="2"/>
    </row>
    <row r="422" spans="1:17" x14ac:dyDescent="0.25">
      <c r="A422" s="201"/>
      <c r="B422" s="201"/>
      <c r="I422" s="2"/>
      <c r="J422" s="2"/>
      <c r="K422" s="2"/>
      <c r="L422" s="2"/>
      <c r="M422" s="2"/>
      <c r="N422" s="2"/>
      <c r="O422" s="2"/>
      <c r="P422" s="2"/>
      <c r="Q422" s="2"/>
    </row>
    <row r="423" spans="1:17" x14ac:dyDescent="0.25">
      <c r="I423" s="2"/>
      <c r="J423" s="2"/>
      <c r="K423" s="2"/>
      <c r="L423" s="2"/>
      <c r="M423" s="2"/>
      <c r="N423" s="2"/>
      <c r="O423" s="2"/>
      <c r="P423" s="2"/>
      <c r="Q423" s="2"/>
    </row>
    <row r="424" spans="1:17" x14ac:dyDescent="0.25">
      <c r="I424" s="2"/>
      <c r="J424" s="2"/>
      <c r="K424" s="2"/>
      <c r="L424" s="2"/>
      <c r="M424" s="2"/>
      <c r="N424" s="2"/>
      <c r="O424" s="2"/>
      <c r="P424" s="2"/>
      <c r="Q424" s="2"/>
    </row>
    <row r="425" spans="1:17" x14ac:dyDescent="0.25">
      <c r="I425" s="2"/>
      <c r="J425" s="2"/>
      <c r="K425" s="2"/>
      <c r="L425" s="2"/>
      <c r="M425" s="2"/>
      <c r="N425" s="2"/>
      <c r="O425" s="2"/>
      <c r="P425" s="2"/>
      <c r="Q425" s="2"/>
    </row>
    <row r="426" spans="1:17" x14ac:dyDescent="0.25">
      <c r="I426" s="2"/>
      <c r="J426" s="2"/>
      <c r="K426" s="2"/>
      <c r="L426" s="2"/>
      <c r="M426" s="2"/>
      <c r="N426" s="2"/>
      <c r="O426" s="2"/>
      <c r="P426" s="2"/>
      <c r="Q426" s="2"/>
    </row>
    <row r="427" spans="1:17" x14ac:dyDescent="0.25">
      <c r="I427" s="2"/>
      <c r="J427" s="2"/>
      <c r="K427" s="2"/>
      <c r="L427" s="2"/>
      <c r="M427" s="2"/>
      <c r="N427" s="2"/>
      <c r="O427" s="2"/>
      <c r="P427" s="2"/>
      <c r="Q427" s="2"/>
    </row>
    <row r="428" spans="1:17" ht="13" x14ac:dyDescent="0.3">
      <c r="G428" s="4"/>
      <c r="H428" s="4"/>
      <c r="I428" s="2"/>
      <c r="J428" s="2"/>
      <c r="K428" s="2"/>
      <c r="L428" s="2"/>
      <c r="M428" s="2"/>
      <c r="N428" s="2"/>
      <c r="O428" s="2"/>
      <c r="P428" s="2"/>
      <c r="Q428" s="2"/>
    </row>
    <row r="429" spans="1:17" x14ac:dyDescent="0.25">
      <c r="G429" s="72"/>
      <c r="H429" s="202"/>
      <c r="I429" s="2"/>
      <c r="J429" s="2"/>
      <c r="K429" s="2"/>
      <c r="L429" s="2"/>
      <c r="M429" s="2"/>
      <c r="N429" s="2"/>
      <c r="O429" s="2"/>
      <c r="P429" s="2"/>
      <c r="Q429" s="2"/>
    </row>
    <row r="430" spans="1:17" x14ac:dyDescent="0.25">
      <c r="G430" s="72"/>
      <c r="H430" s="202"/>
      <c r="I430" s="2"/>
      <c r="J430" s="2"/>
      <c r="K430" s="2"/>
      <c r="L430" s="2"/>
      <c r="M430" s="2"/>
      <c r="N430" s="2"/>
      <c r="O430" s="2"/>
      <c r="P430" s="2"/>
      <c r="Q430" s="2"/>
    </row>
    <row r="431" spans="1:17" x14ac:dyDescent="0.25">
      <c r="G431" s="72"/>
      <c r="H431" s="202"/>
      <c r="I431" s="2"/>
      <c r="J431" s="2"/>
      <c r="K431" s="2"/>
      <c r="L431" s="2"/>
      <c r="M431" s="2"/>
      <c r="N431" s="2"/>
      <c r="O431" s="2"/>
      <c r="P431" s="2"/>
      <c r="Q431" s="2"/>
    </row>
    <row r="432" spans="1:17" x14ac:dyDescent="0.25">
      <c r="G432" s="72"/>
      <c r="H432" s="202"/>
      <c r="I432" s="2"/>
      <c r="J432" s="2"/>
      <c r="K432" s="2"/>
      <c r="L432" s="2"/>
      <c r="M432" s="2"/>
      <c r="N432" s="2"/>
      <c r="O432" s="2"/>
      <c r="P432" s="2"/>
      <c r="Q432" s="2"/>
    </row>
    <row r="433" spans="7:17" x14ac:dyDescent="0.25">
      <c r="G433" s="72"/>
      <c r="H433" s="202"/>
      <c r="I433" s="2"/>
      <c r="J433" s="2"/>
      <c r="K433" s="2"/>
      <c r="L433" s="2"/>
      <c r="M433" s="2"/>
      <c r="N433" s="2"/>
      <c r="O433" s="2"/>
      <c r="P433" s="2"/>
      <c r="Q433" s="2"/>
    </row>
    <row r="434" spans="7:17" x14ac:dyDescent="0.25">
      <c r="I434" s="2"/>
      <c r="J434" s="2"/>
      <c r="K434" s="2"/>
      <c r="L434" s="2"/>
      <c r="M434" s="2"/>
      <c r="N434" s="2"/>
      <c r="O434" s="2"/>
      <c r="P434" s="2"/>
      <c r="Q434" s="2"/>
    </row>
    <row r="435" spans="7:17" x14ac:dyDescent="0.25">
      <c r="I435" s="2"/>
      <c r="J435" s="2"/>
      <c r="K435" s="2"/>
      <c r="L435" s="2"/>
      <c r="M435" s="2"/>
      <c r="N435" s="2"/>
      <c r="O435" s="2"/>
      <c r="P435" s="2"/>
      <c r="Q435" s="2"/>
    </row>
    <row r="436" spans="7:17" x14ac:dyDescent="0.25">
      <c r="I436" s="2"/>
      <c r="J436" s="2"/>
      <c r="K436" s="2"/>
      <c r="L436" s="2"/>
      <c r="M436" s="2"/>
      <c r="N436" s="2"/>
      <c r="O436" s="2"/>
      <c r="P436" s="2"/>
      <c r="Q436" s="2"/>
    </row>
    <row r="437" spans="7:17" x14ac:dyDescent="0.25">
      <c r="I437" s="2"/>
      <c r="J437" s="2"/>
      <c r="K437" s="2"/>
      <c r="L437" s="2"/>
      <c r="M437" s="2"/>
      <c r="N437" s="2"/>
      <c r="O437" s="2"/>
      <c r="P437" s="2"/>
      <c r="Q437" s="2"/>
    </row>
    <row r="438" spans="7:17" x14ac:dyDescent="0.25">
      <c r="I438" s="2"/>
      <c r="J438" s="2"/>
      <c r="K438" s="2"/>
      <c r="L438" s="2"/>
      <c r="M438" s="2"/>
      <c r="N438" s="2"/>
      <c r="O438" s="2"/>
      <c r="P438" s="2"/>
      <c r="Q438" s="2"/>
    </row>
    <row r="439" spans="7:17" x14ac:dyDescent="0.25">
      <c r="I439" s="2"/>
      <c r="J439" s="2"/>
      <c r="K439" s="2"/>
      <c r="L439" s="2"/>
      <c r="M439" s="2"/>
      <c r="N439" s="2"/>
      <c r="O439" s="2"/>
      <c r="P439" s="2"/>
      <c r="Q439" s="2"/>
    </row>
    <row r="440" spans="7:17" x14ac:dyDescent="0.25">
      <c r="I440" s="2"/>
      <c r="J440" s="2"/>
      <c r="K440" s="2"/>
      <c r="L440" s="2"/>
      <c r="M440" s="2"/>
      <c r="N440" s="2"/>
      <c r="O440" s="2"/>
      <c r="P440" s="2"/>
      <c r="Q440" s="2"/>
    </row>
    <row r="441" spans="7:17" x14ac:dyDescent="0.25">
      <c r="I441" s="2"/>
      <c r="J441" s="2"/>
      <c r="K441" s="2"/>
      <c r="L441" s="2"/>
      <c r="M441" s="2"/>
      <c r="N441" s="2"/>
      <c r="O441" s="2"/>
      <c r="P441" s="2"/>
      <c r="Q441" s="2"/>
    </row>
    <row r="442" spans="7:17" x14ac:dyDescent="0.25">
      <c r="I442" s="2"/>
      <c r="J442" s="2"/>
      <c r="K442" s="2"/>
      <c r="L442" s="2"/>
      <c r="M442" s="2"/>
      <c r="N442" s="2"/>
      <c r="O442" s="2"/>
      <c r="P442" s="2"/>
      <c r="Q442" s="2"/>
    </row>
    <row r="443" spans="7:17" x14ac:dyDescent="0.25">
      <c r="I443" s="2"/>
      <c r="J443" s="2"/>
      <c r="K443" s="2"/>
      <c r="L443" s="2"/>
      <c r="M443" s="2"/>
      <c r="N443" s="2"/>
      <c r="O443" s="2"/>
      <c r="P443" s="2"/>
      <c r="Q443" s="2"/>
    </row>
    <row r="444" spans="7:17" x14ac:dyDescent="0.25">
      <c r="I444" s="2"/>
      <c r="J444" s="2"/>
      <c r="K444" s="2"/>
      <c r="L444" s="2"/>
      <c r="M444" s="2"/>
      <c r="N444" s="2"/>
      <c r="O444" s="2"/>
      <c r="P444" s="2"/>
      <c r="Q444" s="2"/>
    </row>
    <row r="445" spans="7:17" x14ac:dyDescent="0.25">
      <c r="I445" s="2"/>
      <c r="J445" s="2"/>
      <c r="K445" s="2"/>
      <c r="L445" s="2"/>
      <c r="M445" s="2"/>
      <c r="N445" s="2"/>
      <c r="O445" s="2"/>
      <c r="P445" s="2"/>
      <c r="Q445" s="2"/>
    </row>
    <row r="446" spans="7:17" x14ac:dyDescent="0.25">
      <c r="I446" s="2"/>
      <c r="J446" s="2"/>
      <c r="K446" s="2"/>
      <c r="L446" s="2"/>
      <c r="M446" s="2"/>
      <c r="N446" s="2"/>
      <c r="O446" s="2"/>
      <c r="P446" s="2"/>
      <c r="Q446" s="2"/>
    </row>
    <row r="447" spans="7:17" x14ac:dyDescent="0.25">
      <c r="I447" s="2"/>
      <c r="J447" s="2"/>
      <c r="K447" s="2"/>
      <c r="L447" s="2"/>
      <c r="M447" s="2"/>
      <c r="N447" s="2"/>
      <c r="O447" s="2"/>
      <c r="P447" s="2"/>
      <c r="Q447" s="2"/>
    </row>
    <row r="448" spans="7:17" x14ac:dyDescent="0.25">
      <c r="I448" s="2"/>
      <c r="J448" s="2"/>
      <c r="K448" s="2"/>
      <c r="L448" s="2"/>
      <c r="M448" s="2"/>
      <c r="N448" s="2"/>
      <c r="O448" s="2"/>
      <c r="P448" s="2"/>
      <c r="Q448" s="2"/>
    </row>
    <row r="449" spans="2:17" x14ac:dyDescent="0.25">
      <c r="I449" s="2"/>
      <c r="J449" s="2"/>
      <c r="K449" s="2"/>
      <c r="L449" s="2"/>
      <c r="M449" s="2"/>
      <c r="N449" s="2"/>
      <c r="O449" s="2"/>
      <c r="P449" s="2"/>
      <c r="Q449" s="2"/>
    </row>
    <row r="450" spans="2:17" x14ac:dyDescent="0.25">
      <c r="I450" s="2"/>
      <c r="J450" s="2"/>
      <c r="K450" s="2"/>
      <c r="L450" s="2"/>
      <c r="M450" s="2"/>
      <c r="N450" s="2"/>
      <c r="O450" s="2"/>
      <c r="P450" s="2"/>
      <c r="Q450" s="2"/>
    </row>
    <row r="451" spans="2:17" x14ac:dyDescent="0.25">
      <c r="I451" s="2"/>
      <c r="J451" s="2"/>
      <c r="K451" s="2"/>
      <c r="L451" s="2"/>
      <c r="M451" s="2"/>
      <c r="N451" s="2"/>
      <c r="O451" s="2"/>
      <c r="P451" s="2"/>
      <c r="Q451" s="2"/>
    </row>
    <row r="452" spans="2:17" x14ac:dyDescent="0.25">
      <c r="I452" s="2"/>
      <c r="J452" s="2"/>
      <c r="K452" s="2"/>
      <c r="L452" s="2"/>
      <c r="M452" s="2"/>
      <c r="N452" s="2"/>
      <c r="O452" s="2"/>
      <c r="P452" s="2"/>
      <c r="Q452" s="2"/>
    </row>
    <row r="453" spans="2:17" x14ac:dyDescent="0.25">
      <c r="I453" s="2"/>
      <c r="J453" s="2"/>
      <c r="K453" s="2"/>
      <c r="L453" s="2"/>
      <c r="M453" s="2"/>
      <c r="N453" s="2"/>
      <c r="O453" s="2"/>
      <c r="P453" s="2"/>
      <c r="Q453" s="2"/>
    </row>
    <row r="454" spans="2:17" x14ac:dyDescent="0.25">
      <c r="I454" s="2"/>
      <c r="J454" s="2"/>
      <c r="K454" s="2"/>
      <c r="L454" s="2"/>
      <c r="M454" s="2"/>
      <c r="N454" s="2"/>
      <c r="O454" s="2"/>
      <c r="P454" s="2"/>
      <c r="Q454" s="2"/>
    </row>
    <row r="455" spans="2:17" x14ac:dyDescent="0.25">
      <c r="I455" s="2"/>
      <c r="J455" s="2"/>
      <c r="K455" s="2"/>
      <c r="L455" s="2"/>
      <c r="M455" s="2"/>
      <c r="N455" s="2"/>
      <c r="O455" s="2"/>
      <c r="P455" s="2"/>
      <c r="Q455" s="2"/>
    </row>
    <row r="456" spans="2:17" x14ac:dyDescent="0.25">
      <c r="I456" s="2"/>
      <c r="J456" s="2"/>
      <c r="K456" s="2"/>
      <c r="L456" s="2"/>
      <c r="M456" s="2"/>
      <c r="N456" s="2"/>
      <c r="O456" s="2"/>
      <c r="P456" s="2"/>
      <c r="Q456" s="2"/>
    </row>
    <row r="457" spans="2:17" x14ac:dyDescent="0.25">
      <c r="I457" s="2"/>
      <c r="J457" s="2"/>
      <c r="K457" s="2"/>
      <c r="L457" s="2"/>
      <c r="M457" s="2"/>
      <c r="N457" s="2"/>
      <c r="O457" s="2"/>
      <c r="P457" s="2"/>
      <c r="Q457" s="2"/>
    </row>
    <row r="458" spans="2:17" x14ac:dyDescent="0.25">
      <c r="I458" s="2"/>
      <c r="J458" s="2"/>
      <c r="K458" s="2"/>
      <c r="L458" s="2"/>
      <c r="M458" s="2"/>
      <c r="N458" s="2"/>
      <c r="O458" s="2"/>
      <c r="P458" s="2"/>
      <c r="Q458" s="2"/>
    </row>
    <row r="459" spans="2:17" x14ac:dyDescent="0.25">
      <c r="I459" s="2"/>
      <c r="J459" s="2"/>
      <c r="K459" s="2"/>
      <c r="L459" s="2"/>
      <c r="M459" s="2"/>
      <c r="N459" s="2"/>
      <c r="O459" s="2"/>
      <c r="P459" s="2"/>
      <c r="Q459" s="2"/>
    </row>
    <row r="460" spans="2:17" x14ac:dyDescent="0.25">
      <c r="I460" s="2"/>
      <c r="J460" s="2"/>
      <c r="K460" s="2"/>
      <c r="L460" s="2"/>
      <c r="M460" s="2"/>
      <c r="N460" s="2"/>
      <c r="O460" s="2"/>
      <c r="P460" s="2"/>
      <c r="Q460" s="2"/>
    </row>
    <row r="461" spans="2:17" x14ac:dyDescent="0.25">
      <c r="I461" s="2"/>
      <c r="J461" s="2"/>
      <c r="K461" s="2"/>
      <c r="L461" s="2"/>
      <c r="M461" s="2"/>
      <c r="N461" s="2"/>
      <c r="O461" s="2"/>
      <c r="P461" s="2"/>
      <c r="Q461" s="2"/>
    </row>
    <row r="462" spans="2:17" ht="13" thickBot="1" x14ac:dyDescent="0.3">
      <c r="I462" s="2"/>
      <c r="J462" s="2"/>
      <c r="K462" s="2"/>
      <c r="L462" s="2"/>
      <c r="M462" s="2"/>
      <c r="N462" s="2"/>
      <c r="O462" s="2"/>
      <c r="P462" s="2"/>
      <c r="Q462" s="2"/>
    </row>
    <row r="463" spans="2:17" ht="13.5" thickBot="1" x14ac:dyDescent="0.35">
      <c r="B463" s="205" t="s">
        <v>37</v>
      </c>
      <c r="C463" s="205" t="s">
        <v>40</v>
      </c>
      <c r="I463" s="2"/>
      <c r="J463" s="2"/>
      <c r="K463" s="2"/>
      <c r="L463" s="2"/>
      <c r="M463" s="2"/>
      <c r="N463" s="2"/>
      <c r="O463" s="2"/>
      <c r="P463" s="2"/>
      <c r="Q463" s="2"/>
    </row>
    <row r="464" spans="2:17" ht="13" thickBot="1" x14ac:dyDescent="0.3">
      <c r="B464" s="207">
        <v>600</v>
      </c>
      <c r="C464" s="208">
        <v>3.4000000000000002E-2</v>
      </c>
      <c r="I464" s="2"/>
      <c r="J464" s="2"/>
      <c r="K464" s="2"/>
      <c r="L464" s="2"/>
      <c r="M464" s="2"/>
      <c r="N464" s="2"/>
      <c r="O464" s="2"/>
      <c r="P464" s="2"/>
      <c r="Q464" s="2"/>
    </row>
    <row r="465" spans="2:17" ht="13.5" thickBot="1" x14ac:dyDescent="0.35">
      <c r="B465" s="209">
        <v>700</v>
      </c>
      <c r="C465" s="210">
        <v>1.2999999999999999E-2</v>
      </c>
      <c r="I465" s="2"/>
      <c r="J465" s="311" t="s">
        <v>36</v>
      </c>
      <c r="K465" s="311" t="s">
        <v>51</v>
      </c>
      <c r="L465" s="2"/>
      <c r="M465" s="2"/>
      <c r="N465" s="2"/>
      <c r="O465" s="2"/>
      <c r="P465" s="2"/>
      <c r="Q465" s="2"/>
    </row>
    <row r="466" spans="2:17" x14ac:dyDescent="0.25">
      <c r="B466" s="209">
        <v>800</v>
      </c>
      <c r="C466" s="210">
        <v>0.01</v>
      </c>
      <c r="I466" s="2"/>
      <c r="J466" s="270">
        <v>600</v>
      </c>
      <c r="K466" s="263">
        <v>3.4000000000000002E-2</v>
      </c>
      <c r="L466" s="2"/>
      <c r="M466" s="2"/>
      <c r="N466" s="2"/>
      <c r="O466" s="2"/>
      <c r="P466" s="2"/>
      <c r="Q466" s="2"/>
    </row>
    <row r="467" spans="2:17" x14ac:dyDescent="0.25">
      <c r="B467" s="209">
        <v>900</v>
      </c>
      <c r="C467" s="210">
        <v>1.2E-2</v>
      </c>
      <c r="I467" s="2"/>
      <c r="J467" s="271">
        <v>700</v>
      </c>
      <c r="K467" s="265">
        <v>1.2999999999999999E-2</v>
      </c>
      <c r="L467" s="2"/>
      <c r="M467" s="2"/>
      <c r="N467" s="2"/>
      <c r="O467" s="2"/>
      <c r="P467" s="2"/>
      <c r="Q467" s="2"/>
    </row>
    <row r="468" spans="2:17" x14ac:dyDescent="0.25">
      <c r="B468" s="209">
        <v>1000</v>
      </c>
      <c r="C468" s="210">
        <v>2.4E-2</v>
      </c>
      <c r="I468" s="2"/>
      <c r="J468" s="271">
        <v>800</v>
      </c>
      <c r="K468" s="265">
        <v>0.01</v>
      </c>
      <c r="L468" s="2"/>
      <c r="M468" s="2"/>
      <c r="N468" s="2"/>
      <c r="O468" s="2"/>
      <c r="P468" s="2"/>
      <c r="Q468" s="2"/>
    </row>
    <row r="469" spans="2:17" x14ac:dyDescent="0.25">
      <c r="B469" s="209">
        <v>1100</v>
      </c>
      <c r="C469" s="210">
        <v>4.3999999999999997E-2</v>
      </c>
      <c r="I469" s="2"/>
      <c r="J469" s="271">
        <v>900</v>
      </c>
      <c r="K469" s="265">
        <v>1.2E-2</v>
      </c>
      <c r="L469" s="2"/>
      <c r="M469" s="2"/>
      <c r="N469" s="2"/>
      <c r="O469" s="2"/>
      <c r="P469" s="2"/>
      <c r="Q469" s="2"/>
    </row>
    <row r="470" spans="2:17" ht="13" thickBot="1" x14ac:dyDescent="0.3">
      <c r="B470" s="211">
        <v>1200</v>
      </c>
      <c r="C470" s="212">
        <v>5.3999999999999999E-2</v>
      </c>
      <c r="I470" s="2"/>
      <c r="J470" s="271">
        <v>1000</v>
      </c>
      <c r="K470" s="265">
        <v>2.4E-2</v>
      </c>
      <c r="L470" s="2"/>
      <c r="M470" s="2"/>
      <c r="N470" s="2"/>
      <c r="O470" s="2"/>
      <c r="P470" s="2"/>
      <c r="Q470" s="2"/>
    </row>
    <row r="471" spans="2:17" x14ac:dyDescent="0.25">
      <c r="B471" s="64"/>
      <c r="C471" s="64"/>
      <c r="I471" s="2"/>
      <c r="J471" s="271">
        <v>1100</v>
      </c>
      <c r="K471" s="265">
        <v>4.3999999999999997E-2</v>
      </c>
      <c r="L471" s="2"/>
      <c r="M471" s="2"/>
      <c r="N471" s="2"/>
      <c r="O471" s="2"/>
      <c r="P471" s="2"/>
      <c r="Q471" s="2"/>
    </row>
    <row r="472" spans="2:17" ht="13" thickBot="1" x14ac:dyDescent="0.3">
      <c r="B472" s="64"/>
      <c r="C472" s="64"/>
      <c r="I472" s="2"/>
      <c r="J472" s="272">
        <v>1200</v>
      </c>
      <c r="K472" s="267">
        <v>5.3999999999999999E-2</v>
      </c>
      <c r="L472" s="2"/>
      <c r="M472" s="2"/>
      <c r="N472" s="2"/>
      <c r="O472" s="2"/>
      <c r="P472" s="2"/>
      <c r="Q472" s="2"/>
    </row>
    <row r="473" spans="2:17" x14ac:dyDescent="0.25">
      <c r="B473" s="64"/>
      <c r="C473" s="64"/>
      <c r="I473" s="2"/>
      <c r="J473" s="2"/>
      <c r="K473" s="2"/>
      <c r="L473" s="2"/>
      <c r="M473" s="2"/>
      <c r="N473" s="2"/>
      <c r="O473" s="2"/>
      <c r="P473" s="2"/>
      <c r="Q473" s="2"/>
    </row>
    <row r="474" spans="2:17" x14ac:dyDescent="0.25">
      <c r="I474" s="2"/>
      <c r="J474" s="2"/>
      <c r="K474" s="2"/>
      <c r="L474" s="2"/>
      <c r="M474" s="2"/>
      <c r="N474" s="2"/>
      <c r="O474" s="2"/>
      <c r="P474" s="2"/>
      <c r="Q474" s="2"/>
    </row>
    <row r="475" spans="2:17" x14ac:dyDescent="0.25">
      <c r="I475" s="2"/>
      <c r="J475" s="2"/>
      <c r="K475" s="2"/>
      <c r="L475" s="2"/>
      <c r="M475" s="2"/>
      <c r="N475" s="2"/>
      <c r="O475" s="2"/>
      <c r="P475" s="2"/>
      <c r="Q475" s="2"/>
    </row>
    <row r="476" spans="2:17" x14ac:dyDescent="0.25">
      <c r="I476" s="2"/>
      <c r="J476" s="2"/>
      <c r="K476" s="2"/>
      <c r="L476" s="2"/>
      <c r="M476" s="2"/>
      <c r="N476" s="2"/>
      <c r="O476" s="2"/>
      <c r="P476" s="2"/>
      <c r="Q476" s="2"/>
    </row>
    <row r="477" spans="2:17" x14ac:dyDescent="0.25">
      <c r="I477" s="2"/>
      <c r="J477" s="2"/>
      <c r="K477" s="2"/>
      <c r="L477" s="2"/>
      <c r="M477" s="2"/>
      <c r="N477" s="2"/>
      <c r="O477" s="2"/>
      <c r="P477" s="2"/>
      <c r="Q477" s="2"/>
    </row>
    <row r="478" spans="2:17" x14ac:dyDescent="0.25">
      <c r="I478" s="2"/>
      <c r="J478" s="2"/>
      <c r="K478" s="2"/>
      <c r="L478" s="2"/>
      <c r="M478" s="2"/>
      <c r="N478" s="2"/>
      <c r="O478" s="2"/>
      <c r="P478" s="2"/>
      <c r="Q478" s="2"/>
    </row>
    <row r="479" spans="2:17" x14ac:dyDescent="0.25">
      <c r="I479" s="2"/>
      <c r="J479" s="2"/>
      <c r="K479" s="2"/>
      <c r="L479" s="2"/>
      <c r="M479" s="2"/>
      <c r="N479" s="2"/>
      <c r="O479" s="2"/>
      <c r="P479" s="2"/>
      <c r="Q479" s="2"/>
    </row>
    <row r="480" spans="2:17" x14ac:dyDescent="0.25">
      <c r="I480" s="2"/>
      <c r="J480" s="2"/>
      <c r="K480" s="2"/>
      <c r="L480" s="2"/>
      <c r="M480" s="2"/>
      <c r="N480" s="2"/>
      <c r="O480" s="2"/>
      <c r="P480" s="2"/>
      <c r="Q480" s="2"/>
    </row>
    <row r="481" spans="9:17" x14ac:dyDescent="0.25">
      <c r="I481" s="2"/>
      <c r="J481" s="2"/>
      <c r="K481" s="2"/>
      <c r="L481" s="2"/>
      <c r="M481" s="2"/>
      <c r="N481" s="2"/>
      <c r="O481" s="2"/>
      <c r="P481" s="2"/>
      <c r="Q481" s="2"/>
    </row>
    <row r="482" spans="9:17" x14ac:dyDescent="0.25">
      <c r="I482" s="2"/>
      <c r="J482" s="2"/>
      <c r="K482" s="2"/>
      <c r="L482" s="2"/>
      <c r="M482" s="2"/>
      <c r="N482" s="2"/>
      <c r="O482" s="2"/>
      <c r="P482" s="2"/>
      <c r="Q482" s="2"/>
    </row>
    <row r="483" spans="9:17" x14ac:dyDescent="0.25">
      <c r="I483" s="2"/>
      <c r="J483" s="2"/>
      <c r="K483" s="2"/>
      <c r="L483" s="2"/>
      <c r="M483" s="2"/>
      <c r="N483" s="2"/>
      <c r="O483" s="2"/>
      <c r="P483" s="2"/>
      <c r="Q483" s="2"/>
    </row>
    <row r="484" spans="9:17" x14ac:dyDescent="0.25">
      <c r="I484" s="2"/>
      <c r="J484" s="2"/>
      <c r="K484" s="2"/>
      <c r="L484" s="2"/>
      <c r="M484" s="2"/>
      <c r="N484" s="2"/>
      <c r="O484" s="2"/>
      <c r="P484" s="2"/>
      <c r="Q484" s="2"/>
    </row>
    <row r="485" spans="9:17" x14ac:dyDescent="0.25">
      <c r="I485" s="2"/>
      <c r="J485" s="2"/>
      <c r="K485" s="2"/>
      <c r="L485" s="2"/>
      <c r="M485" s="2"/>
      <c r="N485" s="2"/>
      <c r="O485" s="2"/>
      <c r="P485" s="2"/>
      <c r="Q485" s="2"/>
    </row>
    <row r="486" spans="9:17" x14ac:dyDescent="0.25">
      <c r="I486" s="2"/>
      <c r="J486" s="2"/>
      <c r="K486" s="2"/>
      <c r="L486" s="2"/>
      <c r="M486" s="2"/>
      <c r="N486" s="2"/>
      <c r="O486" s="2"/>
      <c r="P486" s="2"/>
      <c r="Q486" s="2"/>
    </row>
    <row r="487" spans="9:17" x14ac:dyDescent="0.25">
      <c r="I487" s="2"/>
      <c r="J487" s="2"/>
      <c r="K487" s="2"/>
      <c r="L487" s="2"/>
      <c r="M487" s="2"/>
      <c r="N487" s="2"/>
      <c r="O487" s="2"/>
      <c r="P487" s="2"/>
      <c r="Q487" s="2"/>
    </row>
    <row r="488" spans="9:17" x14ac:dyDescent="0.25">
      <c r="I488" s="2"/>
      <c r="J488" s="2"/>
      <c r="K488" s="2"/>
      <c r="L488" s="2"/>
      <c r="M488" s="2"/>
      <c r="N488" s="2"/>
      <c r="O488" s="2"/>
      <c r="P488" s="2"/>
      <c r="Q488" s="2"/>
    </row>
    <row r="489" spans="9:17" x14ac:dyDescent="0.25">
      <c r="I489" s="2"/>
      <c r="J489" s="2"/>
      <c r="K489" s="2"/>
      <c r="L489" s="2"/>
      <c r="M489" s="2"/>
      <c r="N489" s="2"/>
      <c r="O489" s="2"/>
      <c r="P489" s="2"/>
      <c r="Q489" s="2"/>
    </row>
    <row r="490" spans="9:17" x14ac:dyDescent="0.25">
      <c r="I490" s="2"/>
      <c r="J490" s="2"/>
      <c r="K490" s="2"/>
      <c r="L490" s="2"/>
      <c r="M490" s="2"/>
      <c r="N490" s="2"/>
      <c r="O490" s="2"/>
      <c r="P490" s="2"/>
      <c r="Q490" s="2"/>
    </row>
    <row r="491" spans="9:17" x14ac:dyDescent="0.25">
      <c r="I491" s="2"/>
      <c r="J491" s="2"/>
      <c r="K491" s="2"/>
      <c r="L491" s="2"/>
      <c r="M491" s="2"/>
      <c r="N491" s="2"/>
      <c r="O491" s="2"/>
      <c r="P491" s="2"/>
      <c r="Q491" s="2"/>
    </row>
    <row r="492" spans="9:17" x14ac:dyDescent="0.25">
      <c r="I492" s="2"/>
      <c r="J492" s="2"/>
      <c r="K492" s="2"/>
      <c r="L492" s="2"/>
      <c r="M492" s="2"/>
      <c r="N492" s="2"/>
      <c r="O492" s="2"/>
      <c r="P492" s="2"/>
      <c r="Q492" s="2"/>
    </row>
    <row r="493" spans="9:17" x14ac:dyDescent="0.25">
      <c r="I493" s="2"/>
      <c r="J493" s="2"/>
      <c r="K493" s="2"/>
      <c r="L493" s="2"/>
      <c r="M493" s="2"/>
      <c r="N493" s="2"/>
      <c r="O493" s="2"/>
      <c r="P493" s="2"/>
      <c r="Q493" s="2"/>
    </row>
    <row r="494" spans="9:17" x14ac:dyDescent="0.25">
      <c r="I494" s="2"/>
      <c r="J494" s="2"/>
      <c r="K494" s="2"/>
      <c r="L494" s="2"/>
      <c r="M494" s="2"/>
      <c r="N494" s="2"/>
      <c r="O494" s="2"/>
      <c r="P494" s="2"/>
      <c r="Q494" s="2"/>
    </row>
    <row r="495" spans="9:17" x14ac:dyDescent="0.25">
      <c r="I495" s="2"/>
      <c r="J495" s="2"/>
      <c r="K495" s="2"/>
      <c r="L495" s="2"/>
      <c r="M495" s="2"/>
      <c r="N495" s="2"/>
      <c r="O495" s="2"/>
      <c r="P495" s="2"/>
      <c r="Q495" s="2"/>
    </row>
    <row r="496" spans="9:17" x14ac:dyDescent="0.25">
      <c r="I496" s="2"/>
      <c r="J496" s="2"/>
      <c r="K496" s="2"/>
      <c r="L496" s="2"/>
      <c r="M496" s="2"/>
      <c r="N496" s="2"/>
      <c r="O496" s="2"/>
      <c r="P496" s="2"/>
      <c r="Q496" s="2"/>
    </row>
    <row r="497" spans="9:17" x14ac:dyDescent="0.25">
      <c r="I497" s="2"/>
      <c r="J497" s="2"/>
      <c r="K497" s="2"/>
      <c r="L497" s="2"/>
      <c r="M497" s="2"/>
      <c r="N497" s="2"/>
      <c r="O497" s="2"/>
      <c r="P497" s="2"/>
      <c r="Q497" s="2"/>
    </row>
    <row r="498" spans="9:17" x14ac:dyDescent="0.25">
      <c r="I498" s="2"/>
      <c r="J498" s="2"/>
      <c r="K498" s="2"/>
      <c r="L498" s="2"/>
      <c r="M498" s="2"/>
      <c r="N498" s="2"/>
      <c r="O498" s="2"/>
      <c r="P498" s="2"/>
      <c r="Q498" s="2"/>
    </row>
    <row r="499" spans="9:17" x14ac:dyDescent="0.25">
      <c r="I499" s="2"/>
      <c r="J499" s="2"/>
      <c r="K499" s="2"/>
      <c r="L499" s="2"/>
      <c r="M499" s="2"/>
      <c r="N499" s="2"/>
      <c r="O499" s="2"/>
      <c r="P499" s="2"/>
      <c r="Q499" s="2"/>
    </row>
    <row r="500" spans="9:17" x14ac:dyDescent="0.25">
      <c r="I500" s="2"/>
      <c r="J500" s="2"/>
      <c r="K500" s="2"/>
      <c r="L500" s="2"/>
      <c r="M500" s="2"/>
      <c r="N500" s="2"/>
      <c r="O500" s="2"/>
      <c r="P500" s="2"/>
      <c r="Q500" s="2"/>
    </row>
    <row r="501" spans="9:17" x14ac:dyDescent="0.25">
      <c r="I501" s="2"/>
      <c r="J501" s="2"/>
      <c r="K501" s="2"/>
      <c r="L501" s="2"/>
      <c r="M501" s="2"/>
      <c r="N501" s="2"/>
      <c r="O501" s="2"/>
      <c r="P501" s="2"/>
      <c r="Q501" s="2"/>
    </row>
    <row r="502" spans="9:17" x14ac:dyDescent="0.25">
      <c r="I502" s="2"/>
      <c r="J502" s="2"/>
      <c r="K502" s="2"/>
      <c r="L502" s="2"/>
      <c r="M502" s="2"/>
      <c r="N502" s="2"/>
      <c r="O502" s="2"/>
      <c r="P502" s="2"/>
      <c r="Q502" s="2"/>
    </row>
    <row r="503" spans="9:17" x14ac:dyDescent="0.25">
      <c r="I503" s="2"/>
      <c r="J503" s="2"/>
      <c r="K503" s="2"/>
      <c r="L503" s="2"/>
      <c r="M503" s="2"/>
      <c r="N503" s="2"/>
      <c r="O503" s="2"/>
      <c r="P503" s="2"/>
      <c r="Q503" s="2"/>
    </row>
    <row r="504" spans="9:17" x14ac:dyDescent="0.25">
      <c r="I504" s="2"/>
      <c r="J504" s="2"/>
      <c r="K504" s="2"/>
      <c r="L504" s="2"/>
      <c r="M504" s="2"/>
      <c r="N504" s="2"/>
      <c r="O504" s="2"/>
      <c r="P504" s="2"/>
      <c r="Q504" s="2"/>
    </row>
    <row r="505" spans="9:17" x14ac:dyDescent="0.25">
      <c r="I505" s="2"/>
      <c r="J505" s="2"/>
      <c r="K505" s="2"/>
      <c r="L505" s="2"/>
      <c r="M505" s="2"/>
      <c r="N505" s="2"/>
      <c r="O505" s="2"/>
      <c r="P505" s="2"/>
      <c r="Q505" s="2"/>
    </row>
    <row r="506" spans="9:17" x14ac:dyDescent="0.25">
      <c r="I506" s="2"/>
      <c r="J506" s="2"/>
      <c r="K506" s="2"/>
      <c r="L506" s="2"/>
      <c r="M506" s="2"/>
      <c r="N506" s="2"/>
      <c r="O506" s="2"/>
      <c r="P506" s="2"/>
      <c r="Q506" s="2"/>
    </row>
    <row r="507" spans="9:17" x14ac:dyDescent="0.25">
      <c r="I507" s="2"/>
      <c r="J507" s="2"/>
      <c r="K507" s="2"/>
      <c r="L507" s="2"/>
      <c r="M507" s="2"/>
      <c r="N507" s="2"/>
      <c r="O507" s="2"/>
      <c r="P507" s="2"/>
      <c r="Q507" s="2"/>
    </row>
    <row r="508" spans="9:17" x14ac:dyDescent="0.25">
      <c r="I508" s="2"/>
      <c r="J508" s="2"/>
      <c r="K508" s="2"/>
      <c r="L508" s="2"/>
      <c r="M508" s="2"/>
      <c r="N508" s="2"/>
      <c r="O508" s="2"/>
      <c r="P508" s="2"/>
      <c r="Q508" s="2"/>
    </row>
    <row r="509" spans="9:17" x14ac:dyDescent="0.25">
      <c r="I509" s="2"/>
      <c r="J509" s="2"/>
      <c r="K509" s="2"/>
      <c r="L509" s="2"/>
      <c r="M509" s="2"/>
      <c r="N509" s="2"/>
      <c r="O509" s="2"/>
      <c r="P509" s="2"/>
      <c r="Q509" s="2"/>
    </row>
    <row r="510" spans="9:17" x14ac:dyDescent="0.25">
      <c r="I510" s="2"/>
      <c r="J510" s="2"/>
      <c r="K510" s="2"/>
      <c r="L510" s="2"/>
      <c r="M510" s="2"/>
      <c r="N510" s="2"/>
      <c r="O510" s="2"/>
      <c r="P510" s="2"/>
      <c r="Q510" s="2"/>
    </row>
    <row r="511" spans="9:17" x14ac:dyDescent="0.25">
      <c r="I511" s="2"/>
      <c r="J511" s="2"/>
      <c r="K511" s="2"/>
      <c r="L511" s="2"/>
      <c r="M511" s="2"/>
      <c r="N511" s="2"/>
      <c r="O511" s="2"/>
      <c r="P511" s="2"/>
      <c r="Q511" s="2"/>
    </row>
    <row r="512" spans="9:17" x14ac:dyDescent="0.25">
      <c r="I512" s="2"/>
      <c r="J512" s="2"/>
      <c r="K512" s="2"/>
      <c r="L512" s="2"/>
      <c r="M512" s="2"/>
      <c r="N512" s="2"/>
      <c r="O512" s="2"/>
      <c r="P512" s="2"/>
      <c r="Q512" s="2"/>
    </row>
    <row r="513" spans="3:17" x14ac:dyDescent="0.25">
      <c r="I513" s="2"/>
      <c r="J513" s="2"/>
      <c r="K513" s="2"/>
      <c r="L513" s="2"/>
      <c r="M513" s="2"/>
      <c r="N513" s="2"/>
      <c r="O513" s="2"/>
      <c r="P513" s="2"/>
      <c r="Q513" s="2"/>
    </row>
    <row r="514" spans="3:17" x14ac:dyDescent="0.25">
      <c r="I514" s="2"/>
      <c r="J514" s="2"/>
      <c r="K514" s="2"/>
      <c r="L514" s="2"/>
      <c r="M514" s="2"/>
      <c r="N514" s="2"/>
      <c r="O514" s="2"/>
      <c r="P514" s="2"/>
      <c r="Q514" s="2"/>
    </row>
    <row r="515" spans="3:17" x14ac:dyDescent="0.25">
      <c r="I515" s="2"/>
      <c r="J515" s="2"/>
      <c r="K515" s="2"/>
      <c r="L515" s="2"/>
      <c r="M515" s="2"/>
      <c r="N515" s="2"/>
      <c r="O515" s="2"/>
      <c r="P515" s="2"/>
      <c r="Q515" s="2"/>
    </row>
    <row r="516" spans="3:17" x14ac:dyDescent="0.25">
      <c r="I516" s="2"/>
      <c r="J516" s="2"/>
      <c r="K516" s="2"/>
      <c r="L516" s="2"/>
      <c r="M516" s="2"/>
      <c r="N516" s="2"/>
      <c r="O516" s="2"/>
      <c r="P516" s="2"/>
      <c r="Q516" s="2"/>
    </row>
    <row r="517" spans="3:17" x14ac:dyDescent="0.25">
      <c r="I517" s="2"/>
      <c r="J517" s="2"/>
      <c r="K517" s="2"/>
      <c r="L517" s="2"/>
      <c r="M517" s="2"/>
      <c r="N517" s="2"/>
      <c r="O517" s="2"/>
      <c r="P517" s="2"/>
      <c r="Q517" s="2"/>
    </row>
    <row r="518" spans="3:17" x14ac:dyDescent="0.25">
      <c r="I518" s="2"/>
      <c r="J518" s="2"/>
      <c r="K518" s="2"/>
      <c r="L518" s="2"/>
      <c r="M518" s="2"/>
      <c r="N518" s="2"/>
      <c r="O518" s="2"/>
      <c r="P518" s="2"/>
      <c r="Q518" s="2"/>
    </row>
    <row r="519" spans="3:17" x14ac:dyDescent="0.25">
      <c r="I519" s="2"/>
      <c r="J519" s="2"/>
      <c r="K519" s="2"/>
      <c r="L519" s="2"/>
      <c r="M519" s="2"/>
      <c r="N519" s="2"/>
      <c r="O519" s="2"/>
      <c r="P519" s="2"/>
      <c r="Q519" s="2"/>
    </row>
    <row r="520" spans="3:17" x14ac:dyDescent="0.25">
      <c r="I520" s="2"/>
      <c r="J520" s="2"/>
      <c r="K520" s="2"/>
      <c r="L520" s="2"/>
      <c r="M520" s="2"/>
      <c r="N520" s="2"/>
      <c r="O520" s="2"/>
      <c r="P520" s="2"/>
      <c r="Q520" s="2"/>
    </row>
    <row r="521" spans="3:17" x14ac:dyDescent="0.25">
      <c r="I521" s="2"/>
      <c r="J521" s="2"/>
      <c r="K521" s="2"/>
      <c r="L521" s="2"/>
      <c r="M521" s="2"/>
      <c r="N521" s="2"/>
      <c r="O521" s="2"/>
      <c r="P521" s="2"/>
      <c r="Q521" s="2"/>
    </row>
    <row r="522" spans="3:17" x14ac:dyDescent="0.25">
      <c r="I522" s="2"/>
      <c r="J522" s="2"/>
      <c r="K522" s="2"/>
      <c r="L522" s="2"/>
      <c r="M522" s="2"/>
      <c r="N522" s="2"/>
      <c r="O522" s="2"/>
      <c r="P522" s="2"/>
      <c r="Q522" s="2"/>
    </row>
    <row r="523" spans="3:17" x14ac:dyDescent="0.25">
      <c r="I523" s="2"/>
      <c r="J523" s="2"/>
      <c r="K523" s="2"/>
      <c r="L523" s="2"/>
      <c r="M523" s="2"/>
      <c r="N523" s="2"/>
      <c r="O523" s="2"/>
      <c r="P523" s="2"/>
      <c r="Q523" s="2"/>
    </row>
    <row r="524" spans="3:17" x14ac:dyDescent="0.25">
      <c r="I524" s="2"/>
      <c r="J524" s="2"/>
      <c r="K524" s="2"/>
      <c r="L524" s="2"/>
      <c r="M524" s="2"/>
      <c r="N524" s="2"/>
      <c r="O524" s="2"/>
      <c r="P524" s="2"/>
      <c r="Q524" s="2"/>
    </row>
    <row r="525" spans="3:17" ht="15.5" x14ac:dyDescent="0.35">
      <c r="C525" s="258" t="s">
        <v>357</v>
      </c>
      <c r="I525" s="2"/>
      <c r="J525" s="2"/>
      <c r="K525" s="2"/>
      <c r="L525" s="2"/>
      <c r="M525" s="2"/>
      <c r="N525" s="2"/>
      <c r="O525" s="2"/>
      <c r="P525" s="2"/>
      <c r="Q525" s="2"/>
    </row>
    <row r="526" spans="3:17" ht="13.5" thickBot="1" x14ac:dyDescent="0.35">
      <c r="D526" s="4" t="s">
        <v>257</v>
      </c>
      <c r="E526" s="4" t="s">
        <v>258</v>
      </c>
      <c r="F526" s="4" t="s">
        <v>259</v>
      </c>
      <c r="I526" s="2"/>
      <c r="J526" s="284" t="s">
        <v>346</v>
      </c>
      <c r="K526" s="2"/>
      <c r="L526" s="2"/>
      <c r="M526" s="2"/>
      <c r="N526" s="2"/>
      <c r="O526" s="2"/>
      <c r="P526" s="2"/>
      <c r="Q526" s="2"/>
    </row>
    <row r="527" spans="3:17" ht="13.5" thickBot="1" x14ac:dyDescent="0.35">
      <c r="C527" s="6" t="s">
        <v>64</v>
      </c>
      <c r="D527" s="8" t="s">
        <v>93</v>
      </c>
      <c r="E527" s="130" t="s">
        <v>94</v>
      </c>
      <c r="F527" s="8" t="s">
        <v>115</v>
      </c>
      <c r="I527" s="2"/>
      <c r="J527" s="2"/>
      <c r="K527" s="251" t="s">
        <v>257</v>
      </c>
      <c r="L527" s="251" t="s">
        <v>258</v>
      </c>
      <c r="M527" s="251" t="s">
        <v>259</v>
      </c>
      <c r="N527" s="2"/>
      <c r="O527" s="2"/>
      <c r="P527" s="2"/>
      <c r="Q527" s="2"/>
    </row>
    <row r="528" spans="3:17" ht="13.5" thickBot="1" x14ac:dyDescent="0.35">
      <c r="C528" s="8" t="s">
        <v>55</v>
      </c>
      <c r="D528" s="322">
        <v>15</v>
      </c>
      <c r="E528" s="323">
        <v>20</v>
      </c>
      <c r="F528" s="323">
        <v>16</v>
      </c>
      <c r="I528" s="2"/>
      <c r="J528" s="312" t="s">
        <v>64</v>
      </c>
      <c r="K528" s="313" t="s">
        <v>93</v>
      </c>
      <c r="L528" s="314" t="s">
        <v>94</v>
      </c>
      <c r="M528" s="313" t="s">
        <v>115</v>
      </c>
      <c r="N528" s="2"/>
      <c r="O528" s="2"/>
      <c r="P528" s="2"/>
      <c r="Q528" s="2"/>
    </row>
    <row r="529" spans="2:17" ht="13.5" thickBot="1" x14ac:dyDescent="0.35">
      <c r="C529" s="9" t="s">
        <v>95</v>
      </c>
      <c r="D529" s="324">
        <v>22</v>
      </c>
      <c r="E529" s="325">
        <v>22</v>
      </c>
      <c r="F529" s="325">
        <v>18</v>
      </c>
      <c r="G529" s="3" t="s">
        <v>267</v>
      </c>
      <c r="I529" s="2"/>
      <c r="J529" s="313" t="s">
        <v>55</v>
      </c>
      <c r="K529" s="315">
        <v>15</v>
      </c>
      <c r="L529" s="316">
        <v>20</v>
      </c>
      <c r="M529" s="316">
        <v>16</v>
      </c>
      <c r="N529" s="2"/>
      <c r="O529" s="2"/>
      <c r="P529" s="2"/>
      <c r="Q529" s="2"/>
    </row>
    <row r="530" spans="2:17" ht="13.5" thickBot="1" x14ac:dyDescent="0.35">
      <c r="C530" s="8" t="s">
        <v>55</v>
      </c>
      <c r="D530" s="323">
        <v>14</v>
      </c>
      <c r="E530" s="323">
        <v>25</v>
      </c>
      <c r="F530" s="323">
        <v>20</v>
      </c>
      <c r="G530" s="3" t="s">
        <v>161</v>
      </c>
      <c r="I530" s="2"/>
      <c r="J530" s="317" t="s">
        <v>95</v>
      </c>
      <c r="K530" s="287">
        <v>22</v>
      </c>
      <c r="L530" s="287">
        <v>22</v>
      </c>
      <c r="M530" s="287">
        <v>18</v>
      </c>
      <c r="N530" s="2"/>
      <c r="O530" s="2"/>
      <c r="P530" s="2"/>
      <c r="Q530" s="2"/>
    </row>
    <row r="531" spans="2:17" ht="13.5" thickBot="1" x14ac:dyDescent="0.35">
      <c r="C531" s="9" t="s">
        <v>96</v>
      </c>
      <c r="D531" s="326">
        <v>16</v>
      </c>
      <c r="E531" s="326">
        <v>27</v>
      </c>
      <c r="F531" s="326">
        <v>22</v>
      </c>
      <c r="G531" s="3"/>
      <c r="I531" s="2"/>
      <c r="J531" s="318" t="s">
        <v>55</v>
      </c>
      <c r="K531" s="316">
        <v>14</v>
      </c>
      <c r="L531" s="316">
        <v>25</v>
      </c>
      <c r="M531" s="316">
        <v>20</v>
      </c>
      <c r="N531" s="2"/>
      <c r="O531" s="2"/>
      <c r="P531" s="2"/>
      <c r="Q531" s="2"/>
    </row>
    <row r="532" spans="2:17" ht="13.5" thickBot="1" x14ac:dyDescent="0.35">
      <c r="C532" s="8" t="s">
        <v>55</v>
      </c>
      <c r="D532" s="323">
        <v>8</v>
      </c>
      <c r="E532" s="323">
        <v>18</v>
      </c>
      <c r="F532" s="323">
        <v>13</v>
      </c>
      <c r="G532" s="117"/>
      <c r="I532" s="2"/>
      <c r="J532" s="317" t="s">
        <v>96</v>
      </c>
      <c r="K532" s="289">
        <v>16</v>
      </c>
      <c r="L532" s="289">
        <v>27</v>
      </c>
      <c r="M532" s="289">
        <v>22</v>
      </c>
      <c r="N532" s="2"/>
      <c r="O532" s="2"/>
      <c r="P532" s="2"/>
      <c r="Q532" s="2"/>
    </row>
    <row r="533" spans="2:17" ht="13.5" thickBot="1" x14ac:dyDescent="0.35">
      <c r="C533" s="9" t="s">
        <v>260</v>
      </c>
      <c r="D533" s="326">
        <v>8</v>
      </c>
      <c r="E533" s="326">
        <v>16</v>
      </c>
      <c r="F533" s="326">
        <v>13</v>
      </c>
      <c r="I533" s="2"/>
      <c r="J533" s="318" t="s">
        <v>55</v>
      </c>
      <c r="K533" s="287">
        <v>8</v>
      </c>
      <c r="L533" s="287">
        <v>18</v>
      </c>
      <c r="M533" s="287">
        <v>13</v>
      </c>
      <c r="N533" s="2"/>
      <c r="O533" s="2"/>
      <c r="P533" s="2"/>
      <c r="Q533" s="2"/>
    </row>
    <row r="534" spans="2:17" ht="13.5" thickBot="1" x14ac:dyDescent="0.35">
      <c r="B534" s="20"/>
      <c r="I534" s="2"/>
      <c r="J534" s="317" t="s">
        <v>260</v>
      </c>
      <c r="K534" s="289">
        <v>8</v>
      </c>
      <c r="L534" s="289">
        <v>16</v>
      </c>
      <c r="M534" s="289">
        <v>13</v>
      </c>
      <c r="N534" s="2"/>
      <c r="O534" s="2"/>
      <c r="P534" s="2"/>
      <c r="Q534" s="2"/>
    </row>
    <row r="535" spans="2:17" x14ac:dyDescent="0.25">
      <c r="I535" s="2"/>
      <c r="J535" s="2"/>
      <c r="K535" s="2"/>
      <c r="L535" s="2"/>
      <c r="M535" s="2"/>
      <c r="N535" s="2"/>
      <c r="O535" s="2"/>
      <c r="P535" s="2"/>
      <c r="Q535" s="2"/>
    </row>
    <row r="536" spans="2:17" x14ac:dyDescent="0.25">
      <c r="I536" s="2"/>
      <c r="J536" s="2"/>
      <c r="K536" s="2"/>
      <c r="L536" s="2"/>
      <c r="M536" s="2"/>
      <c r="N536" s="2"/>
      <c r="O536" s="2"/>
      <c r="P536" s="2"/>
      <c r="Q536" s="2"/>
    </row>
    <row r="537" spans="2:17" ht="13" x14ac:dyDescent="0.3">
      <c r="B537" s="187"/>
      <c r="I537" s="2"/>
      <c r="J537" s="2"/>
      <c r="K537" s="2"/>
      <c r="L537" s="2"/>
      <c r="M537" s="2"/>
      <c r="N537" s="2"/>
      <c r="O537" s="2"/>
      <c r="P537" s="2"/>
      <c r="Q537" s="2"/>
    </row>
    <row r="538" spans="2:17" x14ac:dyDescent="0.25">
      <c r="I538" s="2"/>
      <c r="J538" s="2"/>
      <c r="K538" s="2"/>
      <c r="L538" s="2"/>
      <c r="M538" s="2"/>
      <c r="N538" s="2"/>
      <c r="O538" s="2"/>
      <c r="P538" s="2"/>
      <c r="Q538" s="2"/>
    </row>
    <row r="539" spans="2:17" x14ac:dyDescent="0.25">
      <c r="I539" s="2"/>
      <c r="J539" s="2"/>
      <c r="K539" s="2"/>
      <c r="L539" s="2"/>
      <c r="M539" s="2"/>
      <c r="N539" s="2"/>
      <c r="O539" s="2"/>
      <c r="P539" s="2"/>
      <c r="Q539" s="2"/>
    </row>
    <row r="540" spans="2:17" x14ac:dyDescent="0.25">
      <c r="I540" s="2"/>
      <c r="J540" s="2"/>
      <c r="K540" s="2"/>
      <c r="L540" s="2"/>
      <c r="M540" s="2"/>
      <c r="N540" s="2"/>
      <c r="O540" s="2"/>
      <c r="P540" s="2"/>
      <c r="Q540" s="2"/>
    </row>
    <row r="541" spans="2:17" x14ac:dyDescent="0.25">
      <c r="I541" s="2"/>
      <c r="J541" s="2"/>
      <c r="K541" s="2"/>
      <c r="L541" s="2"/>
      <c r="M541" s="2"/>
      <c r="N541" s="2"/>
      <c r="O541" s="2"/>
      <c r="P541" s="2"/>
      <c r="Q541" s="2"/>
    </row>
    <row r="542" spans="2:17" x14ac:dyDescent="0.25">
      <c r="I542" s="2"/>
      <c r="J542" s="2"/>
      <c r="K542" s="2"/>
      <c r="L542" s="2"/>
      <c r="M542" s="2"/>
      <c r="N542" s="2"/>
      <c r="O542" s="2"/>
      <c r="P542" s="2"/>
      <c r="Q542" s="2"/>
    </row>
    <row r="543" spans="2:17" x14ac:dyDescent="0.25">
      <c r="I543" s="2"/>
      <c r="J543" s="2"/>
      <c r="K543" s="2"/>
      <c r="L543" s="2"/>
      <c r="M543" s="2"/>
      <c r="N543" s="2"/>
      <c r="O543" s="2"/>
      <c r="P543" s="2"/>
      <c r="Q543" s="2"/>
    </row>
    <row r="544" spans="2:17" x14ac:dyDescent="0.25">
      <c r="I544" s="2"/>
      <c r="J544" s="2"/>
      <c r="K544" s="2"/>
      <c r="L544" s="2"/>
      <c r="M544" s="2"/>
      <c r="N544" s="2"/>
      <c r="O544" s="2"/>
      <c r="P544" s="2"/>
      <c r="Q544" s="2"/>
    </row>
    <row r="545" spans="1:17" ht="13.5" thickBot="1" x14ac:dyDescent="0.35">
      <c r="B545" s="4" t="s">
        <v>178</v>
      </c>
      <c r="C545" s="91" t="s">
        <v>71</v>
      </c>
      <c r="D545" s="4" t="s">
        <v>179</v>
      </c>
      <c r="E545" s="91" t="s">
        <v>71</v>
      </c>
      <c r="F545" s="4" t="s">
        <v>180</v>
      </c>
      <c r="G545" s="91" t="s">
        <v>71</v>
      </c>
      <c r="I545" s="2"/>
      <c r="J545" s="2"/>
      <c r="K545" s="2"/>
      <c r="L545" s="2"/>
      <c r="M545" s="2"/>
      <c r="N545" s="2"/>
      <c r="O545" s="2"/>
      <c r="P545" s="2"/>
      <c r="Q545" s="2"/>
    </row>
    <row r="546" spans="1:17" ht="15.5" thickBot="1" x14ac:dyDescent="0.35">
      <c r="A546" s="41"/>
      <c r="B546" s="7" t="s">
        <v>93</v>
      </c>
      <c r="C546" s="56" t="s">
        <v>157</v>
      </c>
      <c r="D546" s="130" t="s">
        <v>94</v>
      </c>
      <c r="E546" s="130" t="s">
        <v>159</v>
      </c>
      <c r="F546" s="56" t="s">
        <v>115</v>
      </c>
      <c r="G546" s="31" t="s">
        <v>158</v>
      </c>
      <c r="I546" s="2"/>
      <c r="J546" s="2"/>
      <c r="K546" s="2"/>
      <c r="L546" s="2"/>
      <c r="M546" s="2"/>
      <c r="N546" s="2"/>
      <c r="O546" s="2"/>
      <c r="P546" s="2"/>
      <c r="Q546" s="2"/>
    </row>
    <row r="547" spans="1:17" ht="13" x14ac:dyDescent="0.3">
      <c r="A547" s="8" t="s">
        <v>181</v>
      </c>
      <c r="B547" s="157">
        <f>D528</f>
        <v>15</v>
      </c>
      <c r="C547" s="16">
        <f>(B547-B549)^2</f>
        <v>12.25</v>
      </c>
      <c r="D547" s="67">
        <f>E528</f>
        <v>20</v>
      </c>
      <c r="E547" s="12">
        <f>(D547-D549)^2</f>
        <v>1</v>
      </c>
      <c r="F547" s="67">
        <f>F528</f>
        <v>16</v>
      </c>
      <c r="G547" s="16">
        <f>(F547-F549)^2</f>
        <v>1</v>
      </c>
      <c r="H547" s="186" t="s">
        <v>213</v>
      </c>
      <c r="I547" s="2"/>
      <c r="J547" s="40"/>
      <c r="K547" s="319"/>
      <c r="L547" s="319"/>
      <c r="M547" s="319"/>
      <c r="N547" s="2"/>
      <c r="O547" s="2"/>
      <c r="P547" s="2"/>
      <c r="Q547" s="2"/>
    </row>
    <row r="548" spans="1:17" ht="13.5" thickBot="1" x14ac:dyDescent="0.35">
      <c r="A548" s="90" t="s">
        <v>120</v>
      </c>
      <c r="B548" s="156">
        <f>D529</f>
        <v>22</v>
      </c>
      <c r="C548" s="16">
        <f>(B548-B549)^2</f>
        <v>12.25</v>
      </c>
      <c r="D548" s="68">
        <f>E529</f>
        <v>22</v>
      </c>
      <c r="E548" s="18">
        <f>(D548-D549)^2</f>
        <v>1</v>
      </c>
      <c r="F548" s="68">
        <f>F529</f>
        <v>18</v>
      </c>
      <c r="G548" s="16">
        <f>(F548-F549)^2</f>
        <v>1</v>
      </c>
      <c r="H548" s="122">
        <f>(SUM(B547:B548)+SUM(D547:D548)+SUM(F547:F548))/6</f>
        <v>18.833333333333332</v>
      </c>
      <c r="I548" s="2"/>
      <c r="J548" s="2"/>
      <c r="K548" s="2"/>
      <c r="L548" s="2"/>
      <c r="M548" s="2"/>
      <c r="N548" s="2"/>
      <c r="O548" s="2"/>
      <c r="P548" s="2"/>
      <c r="Q548" s="2"/>
    </row>
    <row r="549" spans="1:17" ht="13.5" thickBot="1" x14ac:dyDescent="0.35">
      <c r="A549" s="9" t="s">
        <v>211</v>
      </c>
      <c r="B549" s="120">
        <f>SUM(B547:B548)/2</f>
        <v>18.5</v>
      </c>
      <c r="C549" s="132">
        <f>SUM(C547:C548)</f>
        <v>24.5</v>
      </c>
      <c r="D549" s="120">
        <f>SUM(D547:D548)/2</f>
        <v>21</v>
      </c>
      <c r="E549" s="149">
        <f>SUM(E547:E548)</f>
        <v>2</v>
      </c>
      <c r="F549" s="120">
        <f>SUM(F547:F548)/2</f>
        <v>17</v>
      </c>
      <c r="G549" s="149">
        <f>SUM(G547:G548)</f>
        <v>2</v>
      </c>
      <c r="H549" s="119"/>
      <c r="I549" s="2"/>
      <c r="J549" s="2"/>
      <c r="K549" s="2"/>
      <c r="L549" s="2"/>
      <c r="M549" s="2"/>
      <c r="N549" s="2"/>
      <c r="O549" s="2"/>
      <c r="P549" s="2"/>
      <c r="Q549" s="2"/>
    </row>
    <row r="550" spans="1:17" ht="13" x14ac:dyDescent="0.3">
      <c r="A550" s="8" t="s">
        <v>181</v>
      </c>
      <c r="B550" s="70">
        <f>D530</f>
        <v>14</v>
      </c>
      <c r="C550" s="12">
        <f>(B550-B552)^2</f>
        <v>1</v>
      </c>
      <c r="D550" s="188">
        <f>E530</f>
        <v>25</v>
      </c>
      <c r="E550" s="16">
        <f>(D550-D552)^2</f>
        <v>1</v>
      </c>
      <c r="F550" s="131">
        <f>F530</f>
        <v>20</v>
      </c>
      <c r="G550" s="12">
        <f>(F550-F552)^2</f>
        <v>1</v>
      </c>
      <c r="H550" s="186" t="s">
        <v>214</v>
      </c>
      <c r="I550" s="2"/>
      <c r="J550" s="2"/>
      <c r="K550" s="2"/>
      <c r="L550" s="2"/>
      <c r="M550" s="2"/>
      <c r="N550" s="2"/>
      <c r="O550" s="2"/>
      <c r="P550" s="2"/>
      <c r="Q550" s="2"/>
    </row>
    <row r="551" spans="1:17" ht="13.5" thickBot="1" x14ac:dyDescent="0.35">
      <c r="A551" s="90" t="s">
        <v>121</v>
      </c>
      <c r="B551" s="70">
        <f>D531</f>
        <v>16</v>
      </c>
      <c r="C551" s="18">
        <f>(B551-B552)^2</f>
        <v>1</v>
      </c>
      <c r="D551" s="189">
        <f>E531</f>
        <v>27</v>
      </c>
      <c r="E551" s="16">
        <f>(D551-D552)^2</f>
        <v>1</v>
      </c>
      <c r="F551" s="131">
        <f>F531</f>
        <v>22</v>
      </c>
      <c r="G551" s="18">
        <f>(F551-F552)^2</f>
        <v>1</v>
      </c>
      <c r="H551" s="122">
        <f>(SUM(B550:B551)+SUM(D550:D551)+SUM(F550:F551))/6</f>
        <v>20.666666666666668</v>
      </c>
      <c r="I551" s="2"/>
      <c r="J551" s="2"/>
      <c r="K551" s="2"/>
      <c r="L551" s="2"/>
      <c r="M551" s="2"/>
      <c r="N551" s="2"/>
      <c r="O551" s="2"/>
      <c r="P551" s="2"/>
      <c r="Q551" s="2"/>
    </row>
    <row r="552" spans="1:17" ht="13.5" thickBot="1" x14ac:dyDescent="0.35">
      <c r="A552" s="9" t="s">
        <v>211</v>
      </c>
      <c r="B552" s="120">
        <f>SUM(B550:B551)/2</f>
        <v>15</v>
      </c>
      <c r="C552" s="132">
        <f>SUM(C550:C551)</f>
        <v>2</v>
      </c>
      <c r="D552" s="120">
        <f>SUM(D550:D551)/2</f>
        <v>26</v>
      </c>
      <c r="E552" s="132">
        <f>SUM(E550:E551)</f>
        <v>2</v>
      </c>
      <c r="F552" s="120">
        <f>SUM(F550:F551)/2</f>
        <v>21</v>
      </c>
      <c r="G552" s="132">
        <f>SUM(G550:G551)</f>
        <v>2</v>
      </c>
      <c r="H552" s="120">
        <f>(H551+H548)</f>
        <v>39.5</v>
      </c>
      <c r="I552" s="2"/>
      <c r="J552" s="2"/>
      <c r="K552" s="2"/>
      <c r="L552" s="2"/>
      <c r="M552" s="2"/>
      <c r="N552" s="2"/>
      <c r="O552" s="2"/>
      <c r="P552" s="2"/>
      <c r="Q552" s="2"/>
    </row>
    <row r="553" spans="1:17" ht="13" x14ac:dyDescent="0.3">
      <c r="A553" s="8" t="s">
        <v>181</v>
      </c>
      <c r="B553" s="70">
        <f>D532</f>
        <v>8</v>
      </c>
      <c r="C553" s="12">
        <f>(B553-B555)^2</f>
        <v>0</v>
      </c>
      <c r="D553" s="131">
        <f>E532</f>
        <v>18</v>
      </c>
      <c r="E553" s="12">
        <f>(D553-D555)^2</f>
        <v>1</v>
      </c>
      <c r="F553" s="131">
        <f>F532</f>
        <v>13</v>
      </c>
      <c r="G553" s="12">
        <f>(F553-F555)^2</f>
        <v>0</v>
      </c>
      <c r="H553" s="186" t="s">
        <v>214</v>
      </c>
      <c r="I553" s="2"/>
      <c r="J553" s="2"/>
      <c r="K553" s="2"/>
      <c r="L553" s="2"/>
      <c r="M553" s="2"/>
      <c r="N553" s="2"/>
      <c r="O553" s="2"/>
      <c r="P553" s="2"/>
      <c r="Q553" s="2"/>
    </row>
    <row r="554" spans="1:17" ht="13.5" thickBot="1" x14ac:dyDescent="0.35">
      <c r="A554" s="90" t="s">
        <v>266</v>
      </c>
      <c r="B554" s="70">
        <f>D533</f>
        <v>8</v>
      </c>
      <c r="C554" s="18">
        <f>(B554-B555)^2</f>
        <v>0</v>
      </c>
      <c r="D554" s="131">
        <f>E533</f>
        <v>16</v>
      </c>
      <c r="E554" s="18">
        <f>(D554-D555)^2</f>
        <v>1</v>
      </c>
      <c r="F554" s="131">
        <f>F533</f>
        <v>13</v>
      </c>
      <c r="G554" s="18">
        <f>(F554-F555)^2</f>
        <v>0</v>
      </c>
      <c r="H554" s="122">
        <f>(SUM(B553:B554)+SUM(D553:D554)+SUM(F553:F554))/6</f>
        <v>12.666666666666666</v>
      </c>
      <c r="I554" s="2"/>
      <c r="J554" s="2"/>
      <c r="K554" s="2"/>
      <c r="L554" s="2"/>
      <c r="M554" s="2"/>
      <c r="N554" s="2"/>
      <c r="O554" s="2"/>
      <c r="P554" s="2"/>
      <c r="Q554" s="2"/>
    </row>
    <row r="555" spans="1:17" ht="13.5" thickBot="1" x14ac:dyDescent="0.35">
      <c r="A555" s="9" t="s">
        <v>211</v>
      </c>
      <c r="B555" s="120">
        <f>SUM(B553:B554)/2</f>
        <v>8</v>
      </c>
      <c r="C555" s="132">
        <f>SUM(C553:C554)</f>
        <v>0</v>
      </c>
      <c r="D555" s="120">
        <f>SUM(D553:D554)/2</f>
        <v>17</v>
      </c>
      <c r="E555" s="132">
        <f>SUM(E553:E554)</f>
        <v>2</v>
      </c>
      <c r="F555" s="120">
        <f>SUM(F553:F554)/2</f>
        <v>13</v>
      </c>
      <c r="G555" s="132">
        <f>SUM(G553:G554)</f>
        <v>0</v>
      </c>
      <c r="H555" s="120">
        <f>(H554+H551)</f>
        <v>33.333333333333336</v>
      </c>
      <c r="I555" s="2"/>
      <c r="J555" s="2"/>
      <c r="K555" s="2"/>
      <c r="L555" s="2"/>
      <c r="M555" s="2"/>
      <c r="N555" s="2"/>
      <c r="O555" s="2"/>
      <c r="P555" s="2"/>
      <c r="Q555" s="2"/>
    </row>
    <row r="556" spans="1:17" ht="13.5" thickBot="1" x14ac:dyDescent="0.35">
      <c r="A556" s="31" t="s">
        <v>212</v>
      </c>
      <c r="B556" s="135">
        <f>SUM(B547:B548)+SUM(B550:B551)+SUM(B553:B554)</f>
        <v>83</v>
      </c>
      <c r="C556" s="48"/>
      <c r="D556" s="155">
        <f>SUM(D547:D548)+SUM(D550:D551)+SUM(D553:D554)</f>
        <v>128</v>
      </c>
      <c r="E556" s="48"/>
      <c r="F556" s="135">
        <f>SUM(F547:F548)+SUM(F550:F551)+SUM(F553:F554)</f>
        <v>102</v>
      </c>
      <c r="I556" s="2"/>
      <c r="J556" s="2"/>
      <c r="K556" s="2"/>
      <c r="L556" s="2"/>
      <c r="M556" s="2"/>
      <c r="N556" s="2"/>
      <c r="O556" s="2"/>
      <c r="P556" s="2"/>
      <c r="Q556" s="2"/>
    </row>
    <row r="557" spans="1:17" ht="13.5" thickBot="1" x14ac:dyDescent="0.35">
      <c r="A557" s="9" t="s">
        <v>224</v>
      </c>
      <c r="B557" s="120">
        <f>(B552+B549+B555)/3</f>
        <v>13.833333333333334</v>
      </c>
      <c r="C557" s="48"/>
      <c r="D557" s="120">
        <f>(D552+D549+D555)/3</f>
        <v>21.333333333333332</v>
      </c>
      <c r="E557" s="48"/>
      <c r="F557" s="120">
        <f>(F552+F549+F555)/3</f>
        <v>17</v>
      </c>
      <c r="I557" s="2"/>
      <c r="J557" s="2"/>
      <c r="K557" s="2"/>
      <c r="L557" s="2"/>
      <c r="M557" s="2"/>
      <c r="N557" s="2"/>
      <c r="O557" s="2"/>
      <c r="P557" s="2"/>
      <c r="Q557" s="2"/>
    </row>
    <row r="558" spans="1:17" x14ac:dyDescent="0.25">
      <c r="I558" s="2"/>
      <c r="J558" s="2"/>
      <c r="K558" s="2"/>
      <c r="L558" s="2"/>
      <c r="M558" s="2"/>
      <c r="N558" s="2"/>
      <c r="O558" s="2"/>
      <c r="P558" s="2"/>
      <c r="Q558" s="2"/>
    </row>
    <row r="559" spans="1:17" x14ac:dyDescent="0.25">
      <c r="I559" s="2"/>
      <c r="J559" s="2"/>
      <c r="K559" s="2"/>
      <c r="L559" s="2"/>
      <c r="M559" s="2"/>
      <c r="N559" s="2"/>
      <c r="O559" s="2"/>
      <c r="P559" s="2"/>
      <c r="Q559" s="2"/>
    </row>
    <row r="560" spans="1:17" x14ac:dyDescent="0.25">
      <c r="I560" s="2"/>
      <c r="J560" s="2"/>
      <c r="K560" s="2"/>
      <c r="L560" s="2"/>
      <c r="M560" s="2"/>
      <c r="N560" s="2"/>
      <c r="O560" s="2"/>
      <c r="P560" s="2"/>
      <c r="Q560" s="2"/>
    </row>
    <row r="561" spans="1:17" x14ac:dyDescent="0.25">
      <c r="I561" s="2"/>
      <c r="J561" s="2"/>
      <c r="K561" s="2"/>
      <c r="L561" s="2"/>
      <c r="M561" s="2"/>
      <c r="N561" s="2"/>
      <c r="O561" s="2"/>
      <c r="P561" s="2"/>
      <c r="Q561" s="2"/>
    </row>
    <row r="562" spans="1:17" x14ac:dyDescent="0.25">
      <c r="I562" s="2"/>
      <c r="J562" s="2"/>
      <c r="K562" s="2"/>
      <c r="L562" s="2"/>
      <c r="M562" s="2"/>
      <c r="N562" s="2"/>
      <c r="O562" s="2"/>
      <c r="P562" s="2"/>
      <c r="Q562" s="2"/>
    </row>
    <row r="563" spans="1:17" x14ac:dyDescent="0.25">
      <c r="I563" s="2"/>
      <c r="J563" s="2"/>
      <c r="K563" s="2"/>
      <c r="L563" s="2"/>
      <c r="M563" s="2"/>
      <c r="N563" s="2"/>
      <c r="O563" s="2"/>
      <c r="P563" s="2"/>
      <c r="Q563" s="2"/>
    </row>
    <row r="564" spans="1:17" ht="13.5" thickBot="1" x14ac:dyDescent="0.35">
      <c r="D564" s="91" t="s">
        <v>64</v>
      </c>
      <c r="F564" s="24"/>
      <c r="G564" s="29"/>
      <c r="I564" s="2"/>
      <c r="J564" s="2"/>
      <c r="K564" s="2"/>
      <c r="L564" s="2"/>
      <c r="M564" s="2"/>
      <c r="N564" s="2"/>
      <c r="O564" s="2"/>
      <c r="P564" s="2"/>
      <c r="Q564" s="2"/>
    </row>
    <row r="565" spans="1:17" ht="13" x14ac:dyDescent="0.3">
      <c r="C565" s="126" t="s">
        <v>237</v>
      </c>
      <c r="D565" s="259">
        <v>3</v>
      </c>
      <c r="E565" s="3" t="s">
        <v>235</v>
      </c>
      <c r="F565" s="24"/>
      <c r="G565" s="127"/>
      <c r="I565" s="2"/>
      <c r="J565" s="2"/>
      <c r="K565" s="2"/>
      <c r="L565" s="2"/>
      <c r="M565" s="2"/>
      <c r="N565" s="2"/>
      <c r="O565" s="2"/>
      <c r="P565" s="2"/>
      <c r="Q565" s="2"/>
    </row>
    <row r="566" spans="1:17" ht="13" x14ac:dyDescent="0.3">
      <c r="C566" s="126" t="s">
        <v>238</v>
      </c>
      <c r="D566" s="260">
        <v>3</v>
      </c>
      <c r="E566" s="3" t="s">
        <v>236</v>
      </c>
      <c r="F566" s="24"/>
      <c r="G566" s="127"/>
      <c r="I566" s="2"/>
      <c r="J566" s="2"/>
      <c r="K566" s="2"/>
      <c r="L566" s="2"/>
      <c r="M566" s="2"/>
      <c r="N566" s="2"/>
      <c r="O566" s="2"/>
      <c r="P566" s="2"/>
      <c r="Q566" s="2"/>
    </row>
    <row r="567" spans="1:17" ht="13" thickBot="1" x14ac:dyDescent="0.3">
      <c r="C567" s="126" t="s">
        <v>239</v>
      </c>
      <c r="D567" s="261">
        <v>2</v>
      </c>
      <c r="I567" s="2"/>
      <c r="J567" s="2"/>
      <c r="K567" s="2"/>
      <c r="L567" s="2"/>
      <c r="M567" s="2"/>
      <c r="N567" s="2"/>
      <c r="O567" s="2"/>
      <c r="P567" s="2"/>
      <c r="Q567" s="2"/>
    </row>
    <row r="568" spans="1:17" ht="13" x14ac:dyDescent="0.3">
      <c r="B568" s="64"/>
      <c r="D568" s="91" t="s">
        <v>71</v>
      </c>
      <c r="I568" s="2"/>
      <c r="J568" s="2"/>
      <c r="K568" s="2"/>
      <c r="L568" s="2"/>
      <c r="M568" s="2"/>
      <c r="N568" s="2"/>
      <c r="O568" s="2"/>
      <c r="P568" s="2"/>
      <c r="Q568" s="2"/>
    </row>
    <row r="569" spans="1:17" x14ac:dyDescent="0.25">
      <c r="C569" s="170" t="s">
        <v>303</v>
      </c>
      <c r="D569" s="136" t="s">
        <v>230</v>
      </c>
      <c r="E569" s="64" t="s">
        <v>1</v>
      </c>
      <c r="I569" s="2"/>
      <c r="J569" s="2"/>
      <c r="K569" s="2"/>
      <c r="L569" s="2"/>
      <c r="M569" s="2"/>
      <c r="N569" s="2"/>
      <c r="O569" s="2"/>
      <c r="P569" s="2"/>
      <c r="Q569" s="2"/>
    </row>
    <row r="570" spans="1:17" ht="13" x14ac:dyDescent="0.3">
      <c r="D570" s="23">
        <f>D565*D566*D567</f>
        <v>18</v>
      </c>
      <c r="I570" s="2"/>
      <c r="J570" s="2"/>
      <c r="K570" s="2"/>
      <c r="L570" s="2"/>
      <c r="M570" s="2"/>
      <c r="N570" s="2"/>
      <c r="O570" s="2"/>
      <c r="P570" s="2"/>
      <c r="Q570" s="2"/>
    </row>
    <row r="571" spans="1:17" x14ac:dyDescent="0.25">
      <c r="I571" s="2"/>
      <c r="J571" s="2"/>
      <c r="K571" s="2"/>
      <c r="L571" s="2"/>
      <c r="M571" s="2"/>
      <c r="N571" s="2"/>
      <c r="O571" s="2"/>
      <c r="P571" s="2"/>
      <c r="Q571" s="2"/>
    </row>
    <row r="572" spans="1:17" ht="13" x14ac:dyDescent="0.3">
      <c r="A572" s="23" t="s">
        <v>231</v>
      </c>
      <c r="E572" s="23" t="s">
        <v>269</v>
      </c>
      <c r="I572" s="2"/>
      <c r="J572" s="2"/>
      <c r="K572" s="2"/>
      <c r="L572" s="2"/>
      <c r="M572" s="2"/>
      <c r="N572" s="2"/>
      <c r="O572" s="2"/>
      <c r="P572" s="2"/>
      <c r="Q572" s="2"/>
    </row>
    <row r="573" spans="1:17" ht="16" x14ac:dyDescent="0.4">
      <c r="B573" s="24" t="s">
        <v>232</v>
      </c>
      <c r="C573" s="29" t="s">
        <v>222</v>
      </c>
      <c r="F573" s="24" t="s">
        <v>219</v>
      </c>
      <c r="G573" s="128" t="s">
        <v>165</v>
      </c>
      <c r="H573" s="64"/>
      <c r="I573" s="2"/>
      <c r="J573" s="2"/>
      <c r="K573" s="2"/>
      <c r="L573" s="2"/>
      <c r="M573" s="2"/>
      <c r="N573" s="2"/>
      <c r="O573" s="2"/>
      <c r="P573" s="2"/>
      <c r="Q573" s="2"/>
    </row>
    <row r="574" spans="1:17" ht="13" x14ac:dyDescent="0.3">
      <c r="B574" s="25" t="s">
        <v>10</v>
      </c>
      <c r="C574" s="147">
        <f>(C549+E549+G549+C552+E552+G552+C555+E555+G555)</f>
        <v>36.5</v>
      </c>
      <c r="F574" s="25" t="s">
        <v>10</v>
      </c>
      <c r="G574" s="127">
        <f>H548</f>
        <v>18.833333333333332</v>
      </c>
      <c r="I574" s="2"/>
      <c r="J574" s="2"/>
      <c r="K574" s="2"/>
      <c r="L574" s="2"/>
      <c r="M574" s="2"/>
      <c r="N574" s="2"/>
      <c r="O574" s="2"/>
      <c r="P574" s="2"/>
      <c r="Q574" s="2"/>
    </row>
    <row r="575" spans="1:17" ht="15.5" x14ac:dyDescent="0.4">
      <c r="B575" s="126" t="s">
        <v>241</v>
      </c>
      <c r="C575" t="s">
        <v>160</v>
      </c>
      <c r="F575" s="24" t="s">
        <v>220</v>
      </c>
      <c r="G575" s="128" t="s">
        <v>166</v>
      </c>
      <c r="I575" s="2"/>
      <c r="J575" s="2"/>
      <c r="K575" s="2"/>
      <c r="L575" s="2"/>
      <c r="M575" s="2"/>
      <c r="N575" s="2"/>
      <c r="O575" s="2"/>
      <c r="P575" s="2"/>
      <c r="Q575" s="2"/>
    </row>
    <row r="576" spans="1:17" x14ac:dyDescent="0.25">
      <c r="B576" s="126" t="s">
        <v>9</v>
      </c>
      <c r="C576" s="29">
        <f>(D567 - 1) * D565 * D566</f>
        <v>9</v>
      </c>
      <c r="F576" s="25" t="s">
        <v>10</v>
      </c>
      <c r="G576" s="127">
        <f>H551</f>
        <v>20.666666666666668</v>
      </c>
      <c r="I576" s="2"/>
      <c r="J576" s="2"/>
      <c r="K576" s="2"/>
      <c r="L576" s="2"/>
      <c r="M576" s="2"/>
      <c r="N576" s="2"/>
      <c r="O576" s="2"/>
      <c r="P576" s="2"/>
      <c r="Q576" s="2"/>
    </row>
    <row r="577" spans="1:17" ht="15.5" x14ac:dyDescent="0.4">
      <c r="B577" s="126" t="s">
        <v>242</v>
      </c>
      <c r="C577" s="150" t="s">
        <v>243</v>
      </c>
      <c r="F577" s="24" t="s">
        <v>220</v>
      </c>
      <c r="G577" s="128" t="s">
        <v>166</v>
      </c>
      <c r="I577" s="2"/>
      <c r="J577" s="2"/>
      <c r="K577" s="2"/>
      <c r="L577" s="2"/>
      <c r="M577" s="2"/>
      <c r="N577" s="2"/>
      <c r="O577" s="2"/>
      <c r="P577" s="2"/>
      <c r="Q577" s="2"/>
    </row>
    <row r="578" spans="1:17" ht="13" x14ac:dyDescent="0.3">
      <c r="B578" s="151" t="s">
        <v>10</v>
      </c>
      <c r="C578" s="28">
        <f>C574 / C576</f>
        <v>4.0555555555555554</v>
      </c>
      <c r="F578" s="25" t="s">
        <v>10</v>
      </c>
      <c r="G578" s="127">
        <f>H554</f>
        <v>12.666666666666666</v>
      </c>
      <c r="I578" s="2"/>
      <c r="J578" s="2"/>
      <c r="K578" s="2"/>
      <c r="L578" s="2"/>
      <c r="M578" s="2"/>
      <c r="N578" s="2"/>
      <c r="O578" s="2"/>
      <c r="P578" s="2"/>
      <c r="Q578" s="2"/>
    </row>
    <row r="579" spans="1:17" ht="15.5" x14ac:dyDescent="0.4">
      <c r="F579" s="24" t="s">
        <v>162</v>
      </c>
      <c r="G579" s="128" t="s">
        <v>163</v>
      </c>
      <c r="I579" s="2"/>
      <c r="J579" s="2"/>
      <c r="K579" s="2"/>
      <c r="L579" s="2"/>
      <c r="M579" s="2"/>
      <c r="N579" s="2"/>
      <c r="O579" s="2"/>
      <c r="P579" s="2"/>
      <c r="Q579" s="2"/>
    </row>
    <row r="580" spans="1:17" x14ac:dyDescent="0.25">
      <c r="F580" s="25" t="s">
        <v>10</v>
      </c>
      <c r="G580" s="127">
        <f>(B556+D556+F556)/(D566*D567*D565)</f>
        <v>17.388888888888889</v>
      </c>
      <c r="I580" s="2"/>
      <c r="J580" s="2"/>
      <c r="K580" s="2"/>
      <c r="L580" s="2"/>
      <c r="M580" s="2"/>
      <c r="N580" s="2"/>
      <c r="O580" s="2"/>
      <c r="P580" s="2"/>
      <c r="Q580" s="2"/>
    </row>
    <row r="581" spans="1:17" ht="16" x14ac:dyDescent="0.4">
      <c r="F581" s="126" t="s">
        <v>247</v>
      </c>
      <c r="G581" s="29" t="s">
        <v>221</v>
      </c>
      <c r="I581" s="2"/>
      <c r="J581" s="2"/>
      <c r="K581" s="2"/>
      <c r="L581" s="2"/>
      <c r="M581" s="2"/>
      <c r="N581" s="2"/>
      <c r="O581" s="2"/>
      <c r="P581" s="2"/>
      <c r="Q581" s="2"/>
    </row>
    <row r="582" spans="1:17" ht="13" x14ac:dyDescent="0.3">
      <c r="F582" s="25" t="s">
        <v>10</v>
      </c>
      <c r="G582" s="147">
        <f>(D567*D566)*((G574-G580)^2+(G576-G580)^2+(G578-G580)^2)</f>
        <v>210.77777777777783</v>
      </c>
      <c r="I582" s="2"/>
      <c r="J582" s="2"/>
      <c r="K582" s="2"/>
      <c r="L582" s="2"/>
      <c r="M582" s="2"/>
      <c r="N582" s="2"/>
      <c r="O582" s="2"/>
      <c r="P582" s="2"/>
      <c r="Q582" s="2"/>
    </row>
    <row r="583" spans="1:17" ht="15.5" x14ac:dyDescent="0.4">
      <c r="F583" s="126" t="s">
        <v>227</v>
      </c>
      <c r="G583" t="s">
        <v>116</v>
      </c>
      <c r="I583" s="2"/>
      <c r="J583" s="2"/>
      <c r="K583" s="2"/>
      <c r="L583" s="2"/>
      <c r="M583" s="2"/>
      <c r="N583" s="2"/>
      <c r="O583" s="2"/>
      <c r="P583" s="2"/>
      <c r="Q583" s="2"/>
    </row>
    <row r="584" spans="1:17" x14ac:dyDescent="0.25">
      <c r="F584" s="25" t="s">
        <v>10</v>
      </c>
      <c r="G584" s="29">
        <f>D565-1</f>
        <v>2</v>
      </c>
      <c r="I584" s="2"/>
      <c r="J584" s="2"/>
      <c r="K584" s="2"/>
      <c r="L584" s="2"/>
      <c r="M584" s="2"/>
      <c r="N584" s="2"/>
      <c r="O584" s="2"/>
      <c r="P584" s="2"/>
      <c r="Q584" s="2"/>
    </row>
    <row r="585" spans="1:17" ht="15.5" x14ac:dyDescent="0.4">
      <c r="F585" s="126" t="s">
        <v>244</v>
      </c>
      <c r="G585" s="141" t="s">
        <v>255</v>
      </c>
      <c r="I585" s="2"/>
      <c r="J585" s="2"/>
      <c r="K585" s="2"/>
      <c r="L585" s="2"/>
      <c r="M585" s="2"/>
      <c r="N585" s="2"/>
      <c r="O585" s="2"/>
      <c r="P585" s="2"/>
      <c r="Q585" s="2"/>
    </row>
    <row r="586" spans="1:17" ht="13" x14ac:dyDescent="0.3">
      <c r="F586" t="s">
        <v>1</v>
      </c>
      <c r="G586" s="147">
        <f>G582/G584</f>
        <v>105.38888888888891</v>
      </c>
      <c r="I586" s="2"/>
      <c r="J586" s="2"/>
      <c r="K586" s="2"/>
      <c r="L586" s="2"/>
      <c r="M586" s="2"/>
      <c r="N586" s="2"/>
      <c r="O586" s="2"/>
      <c r="P586" s="2"/>
      <c r="Q586" s="2"/>
    </row>
    <row r="587" spans="1:17" x14ac:dyDescent="0.25">
      <c r="I587" s="2"/>
      <c r="J587" s="2"/>
      <c r="K587" s="2"/>
      <c r="L587" s="2"/>
      <c r="M587" s="2"/>
      <c r="N587" s="2"/>
      <c r="O587" s="2"/>
      <c r="P587" s="2"/>
      <c r="Q587" s="2"/>
    </row>
    <row r="588" spans="1:17" ht="13" x14ac:dyDescent="0.3">
      <c r="E588" s="23" t="s">
        <v>164</v>
      </c>
      <c r="I588" s="2"/>
      <c r="J588" s="2"/>
      <c r="K588" s="2"/>
      <c r="L588" s="2"/>
      <c r="M588" s="2"/>
      <c r="N588" s="2"/>
      <c r="O588" s="2"/>
      <c r="P588" s="2"/>
      <c r="Q588" s="2"/>
    </row>
    <row r="589" spans="1:17" ht="16" x14ac:dyDescent="0.4">
      <c r="E589" s="24" t="s">
        <v>247</v>
      </c>
      <c r="F589" s="29" t="s">
        <v>223</v>
      </c>
      <c r="I589" s="2"/>
      <c r="J589" s="2"/>
      <c r="K589" s="2"/>
      <c r="L589" s="2"/>
      <c r="M589" s="2"/>
      <c r="N589" s="2"/>
      <c r="O589" s="2"/>
      <c r="P589" s="2"/>
      <c r="Q589" s="2"/>
    </row>
    <row r="590" spans="1:17" x14ac:dyDescent="0.25">
      <c r="E590" s="24" t="s">
        <v>249</v>
      </c>
      <c r="F590" s="127">
        <f>D567*((B549-H548-B557+G580)^2+(D549-H548-D557+G580)^2+(F549-H548-F557+G580)^2)</f>
        <v>31.259259259259242</v>
      </c>
      <c r="I590" s="2"/>
      <c r="J590" s="2"/>
      <c r="K590" s="2"/>
      <c r="L590" s="2"/>
      <c r="M590" s="2"/>
      <c r="N590" s="2"/>
      <c r="O590" s="2"/>
      <c r="P590" s="2"/>
      <c r="Q590" s="2"/>
    </row>
    <row r="591" spans="1:17" ht="13" x14ac:dyDescent="0.3">
      <c r="A591" s="23" t="s">
        <v>168</v>
      </c>
      <c r="C591" s="152"/>
      <c r="E591" s="24" t="s">
        <v>250</v>
      </c>
      <c r="F591" s="127">
        <f>D567*((B552-H551-B557+G580)^2+(D552-H551-D557+G580)^2+(F552-H551-F557+G580)^2)</f>
        <v>13.814814814814811</v>
      </c>
      <c r="I591" s="2"/>
      <c r="J591" s="2"/>
      <c r="K591" s="2"/>
      <c r="L591" s="2"/>
      <c r="M591" s="2"/>
      <c r="N591" s="2"/>
      <c r="O591" s="2"/>
      <c r="P591" s="2"/>
      <c r="Q591" s="2"/>
    </row>
    <row r="592" spans="1:17" ht="15.5" x14ac:dyDescent="0.4">
      <c r="B592" s="24" t="s">
        <v>170</v>
      </c>
      <c r="C592" s="128" t="s">
        <v>169</v>
      </c>
      <c r="D592" s="64"/>
      <c r="E592" s="24" t="s">
        <v>250</v>
      </c>
      <c r="F592" s="127">
        <f>D567*((B555-H554-B557+G580)^2+(D555-H554-D557+G580)^2+(F555-H554-F557+G580)^2)</f>
        <v>3.8148148148148211</v>
      </c>
      <c r="I592" s="2"/>
      <c r="J592" s="2"/>
      <c r="K592" s="2"/>
      <c r="L592" s="2"/>
      <c r="M592" s="2"/>
      <c r="N592" s="2"/>
      <c r="O592" s="2"/>
      <c r="P592" s="2"/>
      <c r="Q592" s="2"/>
    </row>
    <row r="593" spans="2:17" x14ac:dyDescent="0.25">
      <c r="B593" s="25" t="s">
        <v>10</v>
      </c>
      <c r="C593" s="127">
        <f>B556/(D567*D565)</f>
        <v>13.833333333333334</v>
      </c>
      <c r="E593" s="24" t="s">
        <v>248</v>
      </c>
      <c r="F593" t="s">
        <v>268</v>
      </c>
      <c r="I593" s="2"/>
      <c r="J593" s="2"/>
      <c r="K593" s="2"/>
      <c r="L593" s="2"/>
      <c r="M593" s="2"/>
      <c r="N593" s="2"/>
      <c r="O593" s="2"/>
      <c r="P593" s="2"/>
      <c r="Q593" s="2"/>
    </row>
    <row r="594" spans="2:17" ht="15.5" x14ac:dyDescent="0.4">
      <c r="B594" s="24" t="s">
        <v>171</v>
      </c>
      <c r="C594" s="128" t="s">
        <v>172</v>
      </c>
      <c r="E594" s="25" t="s">
        <v>10</v>
      </c>
      <c r="F594" s="147">
        <f>F590+F591+F592</f>
        <v>48.888888888888879</v>
      </c>
      <c r="I594" s="2"/>
      <c r="J594" s="2"/>
      <c r="K594" s="2"/>
      <c r="L594" s="2"/>
      <c r="M594" s="2"/>
      <c r="N594" s="2"/>
      <c r="O594" s="2"/>
      <c r="P594" s="2"/>
      <c r="Q594" s="2"/>
    </row>
    <row r="595" spans="2:17" ht="15.5" x14ac:dyDescent="0.4">
      <c r="B595" s="25" t="s">
        <v>10</v>
      </c>
      <c r="C595" s="127">
        <f>D556/(D567*D565)</f>
        <v>21.333333333333332</v>
      </c>
      <c r="E595" s="24" t="s">
        <v>225</v>
      </c>
      <c r="F595" t="s">
        <v>228</v>
      </c>
      <c r="I595" s="2"/>
      <c r="J595" s="2"/>
      <c r="K595" s="2"/>
      <c r="L595" s="2"/>
      <c r="M595" s="2"/>
      <c r="N595" s="2"/>
      <c r="O595" s="2"/>
      <c r="P595" s="2"/>
      <c r="Q595" s="2"/>
    </row>
    <row r="596" spans="2:17" ht="15.5" x14ac:dyDescent="0.4">
      <c r="B596" s="24" t="s">
        <v>173</v>
      </c>
      <c r="C596" s="128" t="s">
        <v>174</v>
      </c>
      <c r="E596" s="25" t="s">
        <v>10</v>
      </c>
      <c r="F596" s="29">
        <f>(D565-1)*(D566-1)</f>
        <v>4</v>
      </c>
      <c r="I596" s="2"/>
      <c r="J596" s="2"/>
      <c r="K596" s="2"/>
      <c r="L596" s="2"/>
      <c r="M596" s="2"/>
      <c r="N596" s="2"/>
      <c r="O596" s="2"/>
      <c r="P596" s="2"/>
      <c r="Q596" s="2"/>
    </row>
    <row r="597" spans="2:17" ht="15.5" x14ac:dyDescent="0.4">
      <c r="B597" s="25" t="s">
        <v>10</v>
      </c>
      <c r="C597" s="127">
        <f>F556/(D567*D565)</f>
        <v>17</v>
      </c>
      <c r="E597" s="24" t="s">
        <v>251</v>
      </c>
      <c r="F597" s="29" t="s">
        <v>252</v>
      </c>
      <c r="I597" s="2"/>
      <c r="J597" s="2"/>
      <c r="K597" s="2"/>
      <c r="L597" s="2"/>
      <c r="M597" s="2"/>
      <c r="N597" s="2"/>
      <c r="O597" s="2"/>
      <c r="P597" s="2"/>
      <c r="Q597" s="2"/>
    </row>
    <row r="598" spans="2:17" ht="15.5" x14ac:dyDescent="0.4">
      <c r="B598" s="24" t="s">
        <v>162</v>
      </c>
      <c r="C598" s="128" t="s">
        <v>163</v>
      </c>
      <c r="F598" s="147">
        <f>F594/F596</f>
        <v>12.22222222222222</v>
      </c>
      <c r="I598" s="2"/>
      <c r="J598" s="2"/>
      <c r="K598" s="2"/>
      <c r="L598" s="2"/>
      <c r="M598" s="2"/>
      <c r="N598" s="2"/>
      <c r="O598" s="2"/>
      <c r="P598" s="2"/>
      <c r="Q598" s="2"/>
    </row>
    <row r="599" spans="2:17" x14ac:dyDescent="0.25">
      <c r="B599" s="25" t="s">
        <v>10</v>
      </c>
      <c r="C599" s="127">
        <f>G580</f>
        <v>17.388888888888889</v>
      </c>
      <c r="I599" s="2"/>
      <c r="J599" s="2"/>
      <c r="K599" s="2"/>
      <c r="L599" s="2"/>
      <c r="M599" s="2"/>
      <c r="N599" s="2"/>
      <c r="O599" s="2"/>
      <c r="P599" s="2"/>
      <c r="Q599" s="2"/>
    </row>
    <row r="600" spans="2:17" ht="16" x14ac:dyDescent="0.4">
      <c r="B600" s="126" t="s">
        <v>246</v>
      </c>
      <c r="C600" s="29" t="s">
        <v>229</v>
      </c>
      <c r="I600" s="2"/>
      <c r="J600" s="2"/>
      <c r="K600" s="2"/>
      <c r="L600" s="2"/>
      <c r="M600" s="2"/>
      <c r="N600" s="2"/>
      <c r="O600" s="2"/>
      <c r="P600" s="2"/>
      <c r="Q600" s="2"/>
    </row>
    <row r="601" spans="2:17" ht="13" x14ac:dyDescent="0.3">
      <c r="C601" s="147">
        <f>(D567*D565)*((B557-G580)^2+(D557-G580)^2+(F557-G580)^2)</f>
        <v>170.11111111111103</v>
      </c>
      <c r="I601" s="2"/>
      <c r="J601" s="2"/>
      <c r="K601" s="2"/>
      <c r="L601" s="2"/>
      <c r="M601" s="2"/>
      <c r="N601" s="2"/>
      <c r="O601" s="2"/>
      <c r="P601" s="2"/>
      <c r="Q601" s="2"/>
    </row>
    <row r="602" spans="2:17" ht="15.5" x14ac:dyDescent="0.4">
      <c r="B602" s="126" t="s">
        <v>226</v>
      </c>
      <c r="C602" t="s">
        <v>117</v>
      </c>
      <c r="G602" s="127" t="s">
        <v>1</v>
      </c>
      <c r="I602" s="2"/>
      <c r="J602" s="2"/>
      <c r="K602" s="2"/>
      <c r="L602" s="2"/>
      <c r="M602" s="2"/>
      <c r="N602" s="2"/>
      <c r="O602" s="2"/>
      <c r="P602" s="2"/>
      <c r="Q602" s="2"/>
    </row>
    <row r="603" spans="2:17" x14ac:dyDescent="0.25">
      <c r="B603" s="25" t="s">
        <v>10</v>
      </c>
      <c r="C603" s="127">
        <f>D566-1</f>
        <v>2</v>
      </c>
      <c r="I603" s="2"/>
      <c r="J603" s="2"/>
      <c r="K603" s="2"/>
      <c r="L603" s="2"/>
      <c r="M603" s="2"/>
      <c r="N603" s="2"/>
      <c r="O603" s="2"/>
      <c r="P603" s="2"/>
      <c r="Q603" s="2"/>
    </row>
    <row r="604" spans="2:17" ht="15.5" x14ac:dyDescent="0.4">
      <c r="B604" s="126" t="s">
        <v>245</v>
      </c>
      <c r="C604" s="141" t="s">
        <v>254</v>
      </c>
      <c r="I604" s="2"/>
      <c r="J604" s="2"/>
      <c r="K604" s="2"/>
      <c r="L604" s="2"/>
      <c r="M604" s="2"/>
      <c r="N604" s="2"/>
      <c r="O604" s="2"/>
      <c r="P604" s="2"/>
      <c r="Q604" s="2"/>
    </row>
    <row r="605" spans="2:17" ht="13" x14ac:dyDescent="0.3">
      <c r="C605" s="147">
        <f>C601/C603</f>
        <v>85.055555555555515</v>
      </c>
      <c r="I605" s="2"/>
      <c r="J605" s="2"/>
      <c r="K605" s="2"/>
      <c r="L605" s="2"/>
      <c r="M605" s="2"/>
      <c r="N605" s="2"/>
      <c r="O605" s="2"/>
      <c r="P605" s="2"/>
      <c r="Q605" s="2"/>
    </row>
    <row r="606" spans="2:17" x14ac:dyDescent="0.25">
      <c r="I606" s="2"/>
      <c r="J606" s="2"/>
      <c r="K606" s="2"/>
      <c r="L606" s="2"/>
      <c r="M606" s="2"/>
      <c r="N606" s="2"/>
      <c r="O606" s="2"/>
      <c r="P606" s="2"/>
      <c r="Q606" s="2"/>
    </row>
    <row r="607" spans="2:17" x14ac:dyDescent="0.25">
      <c r="I607" s="2"/>
      <c r="J607" s="2"/>
      <c r="K607" s="2"/>
      <c r="L607" s="2"/>
      <c r="M607" s="2"/>
      <c r="N607" s="2"/>
      <c r="O607" s="2"/>
      <c r="P607" s="2"/>
      <c r="Q607" s="2"/>
    </row>
    <row r="608" spans="2:17" x14ac:dyDescent="0.25">
      <c r="I608" s="2"/>
      <c r="J608" s="2"/>
      <c r="K608" s="2"/>
      <c r="L608" s="2"/>
      <c r="M608" s="2"/>
      <c r="N608" s="2"/>
      <c r="O608" s="2"/>
      <c r="P608" s="2"/>
      <c r="Q608" s="2"/>
    </row>
    <row r="609" spans="1:17" x14ac:dyDescent="0.25">
      <c r="I609" s="2"/>
      <c r="J609" s="2"/>
      <c r="K609" s="2"/>
      <c r="L609" s="2"/>
      <c r="M609" s="2"/>
      <c r="N609" s="2"/>
      <c r="O609" s="2"/>
      <c r="P609" s="2"/>
      <c r="Q609" s="2"/>
    </row>
    <row r="610" spans="1:17" x14ac:dyDescent="0.25">
      <c r="I610" s="2"/>
      <c r="J610" s="2"/>
      <c r="K610" s="2"/>
      <c r="L610" s="2"/>
      <c r="M610" s="2"/>
      <c r="N610" s="2"/>
      <c r="O610" s="2"/>
      <c r="P610" s="2"/>
      <c r="Q610" s="2"/>
    </row>
    <row r="611" spans="1:17" ht="13" thickBot="1" x14ac:dyDescent="0.3">
      <c r="I611" s="2"/>
      <c r="J611" s="2"/>
      <c r="K611" s="2"/>
      <c r="L611" s="2"/>
      <c r="M611" s="2"/>
      <c r="N611" s="2"/>
      <c r="O611" s="2"/>
      <c r="P611" s="2"/>
      <c r="Q611" s="2"/>
    </row>
    <row r="612" spans="1:17" ht="13" thickBot="1" x14ac:dyDescent="0.3">
      <c r="B612" s="74" t="s">
        <v>97</v>
      </c>
      <c r="C612" s="35" t="s">
        <v>122</v>
      </c>
      <c r="D612" s="74" t="s">
        <v>148</v>
      </c>
      <c r="E612" s="74" t="s">
        <v>103</v>
      </c>
      <c r="F612" s="74" t="s">
        <v>104</v>
      </c>
      <c r="G612" s="113" t="s">
        <v>105</v>
      </c>
      <c r="H612" s="76" t="s">
        <v>152</v>
      </c>
      <c r="I612" s="2"/>
      <c r="J612" s="2"/>
      <c r="K612" s="2"/>
      <c r="L612" s="2"/>
      <c r="M612" s="2"/>
      <c r="N612" s="2"/>
      <c r="O612" s="2"/>
      <c r="P612" s="2"/>
      <c r="Q612" s="2"/>
    </row>
    <row r="613" spans="1:17" ht="15.5" x14ac:dyDescent="0.4">
      <c r="B613" s="46" t="s">
        <v>98</v>
      </c>
      <c r="C613" s="11" t="s">
        <v>116</v>
      </c>
      <c r="D613" s="42" t="s">
        <v>119</v>
      </c>
      <c r="E613" s="42" t="s">
        <v>107</v>
      </c>
      <c r="F613" s="42" t="s">
        <v>111</v>
      </c>
      <c r="G613" s="42" t="s">
        <v>149</v>
      </c>
      <c r="H613" s="105" t="s">
        <v>153</v>
      </c>
      <c r="I613" s="2"/>
      <c r="J613" s="2"/>
      <c r="K613" s="2"/>
      <c r="L613" s="2"/>
      <c r="M613" s="2"/>
      <c r="N613" s="2"/>
      <c r="O613" s="2"/>
      <c r="P613" s="2"/>
      <c r="Q613" s="2"/>
    </row>
    <row r="614" spans="1:17" ht="15.5" x14ac:dyDescent="0.4">
      <c r="B614" s="46" t="s">
        <v>256</v>
      </c>
      <c r="C614" s="14" t="s">
        <v>117</v>
      </c>
      <c r="D614" s="46" t="s">
        <v>119</v>
      </c>
      <c r="E614" s="46" t="s">
        <v>108</v>
      </c>
      <c r="F614" s="46" t="s">
        <v>112</v>
      </c>
      <c r="G614" s="46" t="s">
        <v>150</v>
      </c>
      <c r="H614" s="106" t="s">
        <v>153</v>
      </c>
      <c r="I614" s="2"/>
      <c r="J614" s="2"/>
      <c r="K614" s="2"/>
      <c r="L614" s="2"/>
      <c r="M614" s="2"/>
      <c r="N614" s="2"/>
      <c r="O614" s="2"/>
      <c r="P614" s="2"/>
      <c r="Q614" s="2"/>
    </row>
    <row r="615" spans="1:17" ht="16" thickBot="1" x14ac:dyDescent="0.45">
      <c r="B615" s="46" t="s">
        <v>99</v>
      </c>
      <c r="C615" s="14" t="s">
        <v>118</v>
      </c>
      <c r="D615" s="46" t="s">
        <v>119</v>
      </c>
      <c r="E615" s="46" t="s">
        <v>109</v>
      </c>
      <c r="F615" s="46" t="s">
        <v>113</v>
      </c>
      <c r="G615" s="47" t="s">
        <v>151</v>
      </c>
      <c r="H615" s="107" t="s">
        <v>153</v>
      </c>
      <c r="I615" s="2"/>
      <c r="J615" s="2"/>
      <c r="K615" s="2"/>
      <c r="L615" s="2"/>
      <c r="M615" s="2"/>
      <c r="N615" s="2"/>
      <c r="O615" s="2"/>
      <c r="P615" s="2"/>
      <c r="Q615" s="2"/>
    </row>
    <row r="616" spans="1:17" ht="13" thickBot="1" x14ac:dyDescent="0.3">
      <c r="A616" s="64" t="s">
        <v>240</v>
      </c>
      <c r="B616" s="46" t="s">
        <v>100</v>
      </c>
      <c r="C616" s="17" t="s">
        <v>119</v>
      </c>
      <c r="D616" s="42"/>
      <c r="E616" s="47" t="s">
        <v>110</v>
      </c>
      <c r="F616" s="47" t="s">
        <v>114</v>
      </c>
      <c r="G616" s="50"/>
      <c r="I616" s="2"/>
      <c r="J616" s="2"/>
      <c r="K616" s="2"/>
      <c r="L616" s="2"/>
      <c r="M616" s="2"/>
      <c r="N616" s="2"/>
      <c r="O616" s="2"/>
      <c r="P616" s="2"/>
      <c r="Q616" s="2"/>
    </row>
    <row r="617" spans="1:17" ht="13" thickBot="1" x14ac:dyDescent="0.3">
      <c r="B617" s="74" t="s">
        <v>101</v>
      </c>
      <c r="C617" s="74" t="s">
        <v>106</v>
      </c>
      <c r="D617" s="50"/>
      <c r="E617" s="50" t="s">
        <v>1</v>
      </c>
      <c r="F617" s="50"/>
      <c r="G617" s="50"/>
      <c r="I617" s="2"/>
      <c r="J617" s="2"/>
      <c r="K617" s="2"/>
      <c r="L617" s="2"/>
      <c r="M617" s="2"/>
      <c r="N617" s="2"/>
      <c r="O617" s="2"/>
      <c r="P617" s="2"/>
      <c r="Q617" s="2"/>
    </row>
    <row r="618" spans="1:17" x14ac:dyDescent="0.25">
      <c r="I618" s="2"/>
      <c r="J618" s="2"/>
      <c r="K618" s="2"/>
      <c r="L618" s="2"/>
      <c r="M618" s="2"/>
      <c r="N618" s="2"/>
      <c r="O618" s="2"/>
      <c r="P618" s="2"/>
      <c r="Q618" s="2"/>
    </row>
    <row r="619" spans="1:17" ht="13" thickBot="1" x14ac:dyDescent="0.3">
      <c r="I619" s="2"/>
      <c r="J619" s="2"/>
      <c r="K619" s="2"/>
      <c r="L619" s="2"/>
      <c r="M619" s="2"/>
      <c r="N619" s="2"/>
      <c r="O619" s="2"/>
      <c r="P619" s="2"/>
      <c r="Q619" s="2"/>
    </row>
    <row r="620" spans="1:17" ht="13" thickBot="1" x14ac:dyDescent="0.3">
      <c r="B620" s="74" t="s">
        <v>97</v>
      </c>
      <c r="C620" s="35" t="s">
        <v>122</v>
      </c>
      <c r="D620" s="74" t="s">
        <v>148</v>
      </c>
      <c r="E620" s="74" t="s">
        <v>103</v>
      </c>
      <c r="F620" s="42" t="s">
        <v>104</v>
      </c>
      <c r="G620" s="113" t="s">
        <v>105</v>
      </c>
      <c r="H620" s="76" t="s">
        <v>152</v>
      </c>
      <c r="I620" s="2"/>
      <c r="J620" s="2"/>
      <c r="K620" s="2"/>
      <c r="L620" s="2"/>
      <c r="M620" s="2"/>
      <c r="N620" s="2"/>
      <c r="O620" s="2"/>
      <c r="P620" s="2"/>
      <c r="Q620" s="2"/>
    </row>
    <row r="621" spans="1:17" x14ac:dyDescent="0.25">
      <c r="B621" s="46" t="s">
        <v>98</v>
      </c>
      <c r="C621" s="159">
        <f>G584</f>
        <v>2</v>
      </c>
      <c r="D621" s="162">
        <f>C624</f>
        <v>9</v>
      </c>
      <c r="E621" s="67">
        <f>G582</f>
        <v>210.77777777777783</v>
      </c>
      <c r="F621" s="145">
        <f>E621/C621</f>
        <v>105.38888888888891</v>
      </c>
      <c r="G621" s="12">
        <f>F621/F624</f>
        <v>25.986301369863021</v>
      </c>
      <c r="H621" s="165">
        <f>FDIST(G621,C621,D621)</f>
        <v>1.8238326610271513E-4</v>
      </c>
      <c r="I621" s="2"/>
      <c r="J621" s="2"/>
      <c r="K621" s="2"/>
      <c r="L621" s="2"/>
      <c r="M621" s="2"/>
      <c r="N621" s="2"/>
      <c r="O621" s="2"/>
      <c r="P621" s="2"/>
      <c r="Q621" s="2"/>
    </row>
    <row r="622" spans="1:17" ht="13" thickBot="1" x14ac:dyDescent="0.3">
      <c r="B622" s="46" t="s">
        <v>256</v>
      </c>
      <c r="C622" s="160">
        <f>C603</f>
        <v>2</v>
      </c>
      <c r="D622" s="163">
        <f>C624</f>
        <v>9</v>
      </c>
      <c r="E622" s="68">
        <f>C601</f>
        <v>170.11111111111103</v>
      </c>
      <c r="F622" s="146">
        <f>E622/C622</f>
        <v>85.055555555555515</v>
      </c>
      <c r="G622" s="15">
        <f>F622/F624</f>
        <v>20.972602739726018</v>
      </c>
      <c r="H622" s="166">
        <f>FDIST(G622,C622,D622)</f>
        <v>4.0937975372804609E-4</v>
      </c>
      <c r="I622" s="2"/>
      <c r="J622" s="2"/>
      <c r="K622" s="2"/>
      <c r="L622" s="2"/>
      <c r="M622" s="2"/>
      <c r="N622" s="2"/>
      <c r="O622" s="2"/>
      <c r="P622" s="2"/>
      <c r="Q622" s="2"/>
    </row>
    <row r="623" spans="1:17" ht="13" thickBot="1" x14ac:dyDescent="0.3">
      <c r="B623" s="46" t="s">
        <v>99</v>
      </c>
      <c r="C623" s="160">
        <f>F596</f>
        <v>4</v>
      </c>
      <c r="D623" s="163">
        <f>C624</f>
        <v>9</v>
      </c>
      <c r="E623" s="68">
        <f>F594</f>
        <v>48.888888888888879</v>
      </c>
      <c r="F623" s="146">
        <f>E623/C623</f>
        <v>12.22222222222222</v>
      </c>
      <c r="G623" s="18">
        <f>F623/F624</f>
        <v>3.0136986301369859</v>
      </c>
      <c r="H623" s="327">
        <f>FDIST(G623,C623,D623)</f>
        <v>7.8066305848500869E-2</v>
      </c>
      <c r="I623" s="2"/>
      <c r="J623" s="2"/>
      <c r="K623" s="2"/>
      <c r="L623" s="2"/>
      <c r="M623" s="2"/>
      <c r="N623" s="2"/>
      <c r="O623" s="2"/>
      <c r="P623" s="2"/>
      <c r="Q623" s="2"/>
    </row>
    <row r="624" spans="1:17" ht="13" thickBot="1" x14ac:dyDescent="0.3">
      <c r="A624" s="64" t="s">
        <v>240</v>
      </c>
      <c r="B624" s="46" t="s">
        <v>100</v>
      </c>
      <c r="C624" s="161">
        <f xml:space="preserve"> D570- (D565*D566)</f>
        <v>9</v>
      </c>
      <c r="D624" s="42"/>
      <c r="E624" s="69">
        <f>C574</f>
        <v>36.5</v>
      </c>
      <c r="F624" s="69">
        <f>C578</f>
        <v>4.0555555555555554</v>
      </c>
      <c r="G624" s="50"/>
      <c r="H624" s="48"/>
      <c r="I624" s="2"/>
      <c r="J624" s="2"/>
      <c r="K624" s="2"/>
      <c r="L624" s="2"/>
      <c r="M624" s="2"/>
      <c r="N624" s="2"/>
      <c r="O624" s="2"/>
      <c r="P624" s="2"/>
      <c r="Q624" s="2"/>
    </row>
    <row r="625" spans="2:17" ht="13" thickBot="1" x14ac:dyDescent="0.3">
      <c r="B625" s="74" t="s">
        <v>101</v>
      </c>
      <c r="C625" s="74">
        <f>D570-1</f>
        <v>17</v>
      </c>
      <c r="D625" s="50"/>
      <c r="E625" s="190">
        <f>SUM(E621:E624)</f>
        <v>466.27777777777771</v>
      </c>
      <c r="F625" s="50"/>
      <c r="G625" s="50"/>
      <c r="I625" s="2"/>
      <c r="J625" s="2"/>
      <c r="K625" s="2"/>
      <c r="L625" s="2"/>
      <c r="M625" s="2"/>
      <c r="N625" s="2"/>
      <c r="O625" s="2"/>
      <c r="P625" s="2"/>
      <c r="Q625" s="2"/>
    </row>
    <row r="626" spans="2:17" x14ac:dyDescent="0.25">
      <c r="I626" s="2"/>
      <c r="J626" s="2"/>
      <c r="K626" s="2"/>
      <c r="L626" s="2"/>
      <c r="M626" s="2"/>
      <c r="N626" s="2"/>
      <c r="O626" s="2"/>
      <c r="P626" s="2"/>
      <c r="Q626" s="2"/>
    </row>
    <row r="627" spans="2:17" x14ac:dyDescent="0.25">
      <c r="I627" s="2"/>
      <c r="J627" s="2"/>
      <c r="K627" s="2"/>
      <c r="L627" s="2"/>
      <c r="M627" s="2"/>
      <c r="N627" s="2"/>
      <c r="O627" s="2"/>
      <c r="P627" s="2"/>
      <c r="Q627" s="2"/>
    </row>
    <row r="628" spans="2:17" x14ac:dyDescent="0.25">
      <c r="I628" s="2"/>
      <c r="J628" s="2"/>
      <c r="K628" s="2"/>
      <c r="L628" s="2"/>
      <c r="M628" s="2"/>
      <c r="N628" s="2"/>
      <c r="O628" s="2"/>
      <c r="P628" s="2"/>
      <c r="Q628" s="2"/>
    </row>
    <row r="629" spans="2:17" x14ac:dyDescent="0.25">
      <c r="I629" s="2"/>
      <c r="J629" s="2"/>
      <c r="K629" s="2"/>
      <c r="L629" s="2"/>
      <c r="M629" s="2"/>
      <c r="N629" s="2"/>
      <c r="O629" s="2"/>
      <c r="P629" s="2"/>
      <c r="Q629" s="2"/>
    </row>
    <row r="630" spans="2:17" x14ac:dyDescent="0.25">
      <c r="I630" s="2"/>
      <c r="J630" s="2"/>
      <c r="K630" s="2"/>
      <c r="L630" s="2"/>
      <c r="M630" s="2"/>
      <c r="N630" s="2"/>
      <c r="O630" s="2"/>
      <c r="P630" s="2"/>
      <c r="Q630" s="2"/>
    </row>
    <row r="631" spans="2:17" x14ac:dyDescent="0.25">
      <c r="I631" s="2"/>
      <c r="J631" s="2"/>
      <c r="K631" s="2"/>
      <c r="L631" s="2"/>
      <c r="M631" s="2"/>
      <c r="N631" s="2"/>
      <c r="O631" s="2"/>
      <c r="P631" s="2"/>
      <c r="Q631" s="2"/>
    </row>
    <row r="632" spans="2:17" x14ac:dyDescent="0.25">
      <c r="I632" s="2"/>
      <c r="J632" s="2"/>
      <c r="K632" s="2"/>
      <c r="L632" s="2"/>
      <c r="M632" s="2"/>
      <c r="N632" s="2"/>
      <c r="O632" s="2"/>
      <c r="P632" s="2"/>
      <c r="Q632" s="2"/>
    </row>
    <row r="633" spans="2:17" x14ac:dyDescent="0.25">
      <c r="I633" s="2"/>
      <c r="J633" s="2"/>
      <c r="K633" s="2"/>
      <c r="L633" s="2"/>
      <c r="M633" s="2"/>
      <c r="N633" s="2"/>
      <c r="O633" s="2"/>
      <c r="P633" s="2"/>
      <c r="Q633" s="2"/>
    </row>
    <row r="634" spans="2:17" x14ac:dyDescent="0.25">
      <c r="I634" s="2"/>
      <c r="J634" s="2"/>
      <c r="K634" s="2"/>
      <c r="L634" s="2"/>
      <c r="M634" s="2"/>
      <c r="N634" s="2"/>
      <c r="O634" s="2"/>
      <c r="P634" s="2"/>
      <c r="Q634" s="2"/>
    </row>
    <row r="635" spans="2:17" ht="13" x14ac:dyDescent="0.3">
      <c r="C635" s="3" t="s">
        <v>334</v>
      </c>
      <c r="I635" s="2"/>
      <c r="J635" s="2"/>
      <c r="K635" s="2"/>
      <c r="L635" s="2"/>
      <c r="M635" s="2"/>
      <c r="N635" s="2"/>
      <c r="O635" s="2"/>
      <c r="P635" s="2"/>
      <c r="Q635" s="2"/>
    </row>
    <row r="636" spans="2:17" ht="13.5" thickBot="1" x14ac:dyDescent="0.35">
      <c r="D636" s="4" t="s">
        <v>257</v>
      </c>
      <c r="E636" s="4" t="s">
        <v>258</v>
      </c>
      <c r="F636" s="4" t="s">
        <v>259</v>
      </c>
      <c r="I636" s="2"/>
      <c r="J636" s="2"/>
      <c r="K636" s="2"/>
      <c r="L636" s="2"/>
      <c r="M636" s="2"/>
      <c r="N636" s="2"/>
      <c r="O636" s="2"/>
      <c r="P636" s="2"/>
      <c r="Q636" s="2"/>
    </row>
    <row r="637" spans="2:17" ht="13.5" thickBot="1" x14ac:dyDescent="0.35">
      <c r="C637" s="64"/>
      <c r="D637" s="31" t="s">
        <v>93</v>
      </c>
      <c r="E637" s="57" t="s">
        <v>94</v>
      </c>
      <c r="F637" s="31" t="s">
        <v>115</v>
      </c>
      <c r="I637" s="2"/>
      <c r="J637" s="2"/>
      <c r="K637" s="2"/>
      <c r="L637" s="2"/>
      <c r="M637" s="2"/>
      <c r="N637" s="2"/>
      <c r="O637" s="2"/>
      <c r="P637" s="2"/>
      <c r="Q637" s="2"/>
    </row>
    <row r="638" spans="2:17" ht="13.5" thickBot="1" x14ac:dyDescent="0.35">
      <c r="C638" s="31" t="s">
        <v>154</v>
      </c>
      <c r="D638" s="135">
        <f>B549</f>
        <v>18.5</v>
      </c>
      <c r="E638" s="135">
        <f>D549</f>
        <v>21</v>
      </c>
      <c r="F638" s="135">
        <f>F549</f>
        <v>17</v>
      </c>
      <c r="G638" s="116" t="s">
        <v>233</v>
      </c>
      <c r="I638" s="2"/>
      <c r="J638" s="2"/>
      <c r="K638" s="2"/>
      <c r="L638" s="2"/>
      <c r="M638" s="2"/>
      <c r="N638" s="2"/>
      <c r="O638" s="2"/>
      <c r="P638" s="2"/>
      <c r="Q638" s="2"/>
    </row>
    <row r="639" spans="2:17" ht="13.5" thickBot="1" x14ac:dyDescent="0.35">
      <c r="C639" s="31" t="s">
        <v>155</v>
      </c>
      <c r="D639" s="123">
        <f>B552</f>
        <v>15</v>
      </c>
      <c r="E639" s="123">
        <f>D552</f>
        <v>26</v>
      </c>
      <c r="F639" s="123">
        <f>F552</f>
        <v>21</v>
      </c>
      <c r="G639" s="116" t="s">
        <v>234</v>
      </c>
      <c r="I639" s="2"/>
      <c r="J639" s="2"/>
      <c r="K639" s="2"/>
      <c r="L639" s="2"/>
      <c r="M639" s="2"/>
      <c r="N639" s="2"/>
      <c r="O639" s="2"/>
      <c r="P639" s="2"/>
      <c r="Q639" s="2"/>
    </row>
    <row r="640" spans="2:17" ht="13.5" thickBot="1" x14ac:dyDescent="0.35">
      <c r="C640" s="31" t="s">
        <v>332</v>
      </c>
      <c r="D640" s="120">
        <f>B555</f>
        <v>8</v>
      </c>
      <c r="E640" s="120">
        <f>D555</f>
        <v>17</v>
      </c>
      <c r="F640" s="120">
        <f>F555</f>
        <v>13</v>
      </c>
      <c r="G640" s="116" t="s">
        <v>333</v>
      </c>
      <c r="I640" s="2"/>
      <c r="J640" s="2"/>
      <c r="K640" s="2"/>
      <c r="L640" s="2"/>
      <c r="M640" s="2"/>
      <c r="N640" s="2"/>
      <c r="O640" s="2"/>
      <c r="P640" s="2"/>
      <c r="Q640" s="2"/>
    </row>
    <row r="641" spans="9:17" x14ac:dyDescent="0.25">
      <c r="I641" s="2"/>
      <c r="J641" s="2"/>
      <c r="K641" s="2"/>
      <c r="L641" s="2"/>
      <c r="M641" s="2"/>
      <c r="N641" s="2"/>
      <c r="O641" s="2"/>
      <c r="P641" s="2"/>
      <c r="Q641" s="2"/>
    </row>
    <row r="642" spans="9:17" x14ac:dyDescent="0.25">
      <c r="I642" s="2"/>
      <c r="J642" s="2"/>
      <c r="K642" s="2"/>
      <c r="L642" s="2"/>
      <c r="M642" s="2"/>
      <c r="N642" s="2"/>
      <c r="O642" s="2"/>
      <c r="P642" s="2"/>
      <c r="Q642" s="2"/>
    </row>
    <row r="643" spans="9:17" x14ac:dyDescent="0.25">
      <c r="I643" s="2"/>
      <c r="J643" s="2"/>
      <c r="K643" s="2"/>
      <c r="L643" s="2"/>
      <c r="M643" s="2"/>
      <c r="N643" s="2"/>
      <c r="O643" s="2"/>
      <c r="P643" s="2"/>
      <c r="Q643" s="2"/>
    </row>
    <row r="644" spans="9:17" x14ac:dyDescent="0.25">
      <c r="I644" s="2"/>
      <c r="J644" s="2"/>
      <c r="K644" s="2"/>
      <c r="L644" s="2"/>
      <c r="M644" s="2"/>
      <c r="N644" s="2"/>
      <c r="O644" s="2"/>
      <c r="P644" s="2"/>
      <c r="Q644" s="2"/>
    </row>
    <row r="645" spans="9:17" x14ac:dyDescent="0.25">
      <c r="I645" s="2"/>
      <c r="J645" s="2"/>
      <c r="K645" s="2"/>
      <c r="L645" s="2"/>
      <c r="M645" s="2"/>
      <c r="N645" s="2"/>
      <c r="O645" s="2"/>
      <c r="P645" s="2"/>
      <c r="Q645" s="2"/>
    </row>
    <row r="646" spans="9:17" x14ac:dyDescent="0.25">
      <c r="I646" s="2"/>
      <c r="J646" s="2"/>
      <c r="K646" s="2"/>
      <c r="L646" s="2"/>
      <c r="M646" s="2"/>
      <c r="N646" s="2"/>
      <c r="O646" s="2"/>
      <c r="P646" s="2"/>
      <c r="Q646" s="2"/>
    </row>
    <row r="647" spans="9:17" x14ac:dyDescent="0.25">
      <c r="I647" s="2"/>
      <c r="J647" s="2"/>
      <c r="K647" s="2"/>
      <c r="L647" s="2"/>
      <c r="M647" s="2"/>
      <c r="N647" s="2"/>
      <c r="O647" s="2"/>
      <c r="P647" s="2"/>
      <c r="Q647" s="2"/>
    </row>
    <row r="648" spans="9:17" x14ac:dyDescent="0.25">
      <c r="I648" s="2"/>
      <c r="J648" s="2"/>
      <c r="K648" s="2"/>
      <c r="L648" s="2"/>
      <c r="M648" s="2"/>
      <c r="N648" s="2"/>
      <c r="O648" s="2"/>
      <c r="P648" s="2"/>
      <c r="Q648" s="2"/>
    </row>
    <row r="649" spans="9:17" x14ac:dyDescent="0.25">
      <c r="I649" s="2"/>
      <c r="J649" s="2"/>
      <c r="K649" s="2"/>
      <c r="L649" s="2"/>
      <c r="M649" s="2"/>
      <c r="N649" s="2"/>
      <c r="O649" s="2"/>
      <c r="P649" s="2"/>
      <c r="Q649" s="2"/>
    </row>
    <row r="650" spans="9:17" x14ac:dyDescent="0.25">
      <c r="I650" s="2"/>
      <c r="J650" s="2"/>
      <c r="K650" s="2"/>
      <c r="L650" s="2"/>
      <c r="M650" s="2"/>
      <c r="N650" s="2"/>
      <c r="O650" s="2"/>
      <c r="P650" s="2"/>
      <c r="Q650" s="2"/>
    </row>
    <row r="651" spans="9:17" x14ac:dyDescent="0.25">
      <c r="I651" s="2"/>
      <c r="J651" s="2"/>
      <c r="K651" s="2"/>
      <c r="L651" s="2"/>
      <c r="M651" s="2"/>
      <c r="N651" s="2"/>
      <c r="O651" s="2"/>
      <c r="P651" s="2"/>
      <c r="Q651" s="2"/>
    </row>
    <row r="652" spans="9:17" x14ac:dyDescent="0.25">
      <c r="I652" s="2"/>
      <c r="J652" s="2"/>
      <c r="K652" s="2"/>
      <c r="L652" s="2"/>
      <c r="M652" s="2"/>
      <c r="N652" s="2"/>
      <c r="O652" s="2"/>
      <c r="P652" s="2"/>
      <c r="Q652" s="2"/>
    </row>
    <row r="653" spans="9:17" x14ac:dyDescent="0.25">
      <c r="I653" s="2"/>
      <c r="J653" s="2"/>
      <c r="K653" s="2"/>
      <c r="L653" s="2"/>
      <c r="M653" s="2"/>
      <c r="N653" s="2"/>
      <c r="O653" s="2"/>
      <c r="P653" s="2"/>
      <c r="Q653" s="2"/>
    </row>
    <row r="654" spans="9:17" x14ac:dyDescent="0.25">
      <c r="I654" s="2"/>
      <c r="J654" s="2"/>
      <c r="K654" s="2"/>
      <c r="L654" s="2"/>
      <c r="M654" s="2"/>
      <c r="N654" s="2"/>
      <c r="O654" s="2"/>
      <c r="P654" s="2"/>
      <c r="Q654" s="2"/>
    </row>
    <row r="655" spans="9:17" x14ac:dyDescent="0.25">
      <c r="I655" s="2"/>
      <c r="J655" s="2"/>
      <c r="K655" s="2"/>
      <c r="L655" s="2"/>
      <c r="M655" s="2"/>
      <c r="N655" s="2"/>
      <c r="O655" s="2"/>
      <c r="P655" s="2"/>
      <c r="Q655" s="2"/>
    </row>
    <row r="656" spans="9:17" x14ac:dyDescent="0.25">
      <c r="I656" s="2"/>
      <c r="J656" s="2"/>
      <c r="K656" s="2"/>
      <c r="L656" s="2"/>
      <c r="M656" s="2"/>
      <c r="N656" s="2"/>
      <c r="O656" s="2"/>
      <c r="P656" s="2"/>
      <c r="Q656" s="2"/>
    </row>
    <row r="657" spans="3:17" x14ac:dyDescent="0.25">
      <c r="I657" s="2"/>
      <c r="J657" s="2"/>
      <c r="K657" s="2"/>
      <c r="L657" s="2"/>
      <c r="M657" s="2"/>
      <c r="N657" s="2"/>
      <c r="O657" s="2"/>
      <c r="P657" s="2"/>
      <c r="Q657" s="2"/>
    </row>
    <row r="658" spans="3:17" x14ac:dyDescent="0.25">
      <c r="I658" s="2"/>
      <c r="J658" s="2"/>
      <c r="K658" s="2"/>
      <c r="L658" s="2"/>
      <c r="M658" s="2"/>
      <c r="N658" s="2"/>
      <c r="O658" s="2"/>
      <c r="P658" s="2"/>
      <c r="Q658" s="2"/>
    </row>
    <row r="659" spans="3:17" x14ac:dyDescent="0.25">
      <c r="I659" s="2"/>
      <c r="J659" s="2"/>
      <c r="K659" s="2"/>
      <c r="L659" s="2"/>
      <c r="M659" s="2"/>
      <c r="N659" s="2"/>
      <c r="O659" s="2"/>
      <c r="P659" s="2"/>
      <c r="Q659" s="2"/>
    </row>
    <row r="660" spans="3:17" x14ac:dyDescent="0.25">
      <c r="I660" s="2"/>
      <c r="J660" s="2"/>
      <c r="K660" s="2"/>
      <c r="L660" s="2"/>
      <c r="M660" s="2"/>
      <c r="N660" s="2"/>
      <c r="O660" s="2"/>
      <c r="P660" s="2"/>
      <c r="Q660" s="2"/>
    </row>
    <row r="661" spans="3:17" ht="13" x14ac:dyDescent="0.3">
      <c r="C661" s="3" t="s">
        <v>347</v>
      </c>
      <c r="I661" s="2"/>
      <c r="J661" s="2"/>
      <c r="K661" s="2"/>
      <c r="L661" s="2"/>
      <c r="M661" s="2"/>
      <c r="N661" s="2"/>
      <c r="O661" s="2"/>
      <c r="P661" s="2"/>
      <c r="Q661" s="2"/>
    </row>
    <row r="662" spans="3:17" ht="13.5" thickBot="1" x14ac:dyDescent="0.35">
      <c r="D662" s="4" t="s">
        <v>257</v>
      </c>
      <c r="E662" s="4" t="s">
        <v>258</v>
      </c>
      <c r="F662" s="4" t="s">
        <v>259</v>
      </c>
      <c r="I662" s="2"/>
      <c r="J662" s="2"/>
      <c r="K662" s="2"/>
      <c r="L662" s="2"/>
      <c r="M662" s="2"/>
      <c r="N662" s="2"/>
      <c r="O662" s="2"/>
      <c r="P662" s="2"/>
      <c r="Q662" s="2"/>
    </row>
    <row r="663" spans="3:17" ht="13.5" thickBot="1" x14ac:dyDescent="0.35">
      <c r="C663" s="6" t="s">
        <v>64</v>
      </c>
      <c r="D663" s="8" t="s">
        <v>93</v>
      </c>
      <c r="E663" s="130" t="s">
        <v>94</v>
      </c>
      <c r="F663" s="8" t="s">
        <v>115</v>
      </c>
      <c r="I663" s="2"/>
      <c r="J663" s="2"/>
      <c r="K663" s="2"/>
      <c r="L663" s="2"/>
      <c r="M663" s="2"/>
      <c r="N663" s="2"/>
      <c r="O663" s="2"/>
      <c r="P663" s="2"/>
      <c r="Q663" s="2"/>
    </row>
    <row r="664" spans="3:17" ht="13.5" thickBot="1" x14ac:dyDescent="0.35">
      <c r="C664" s="8" t="s">
        <v>55</v>
      </c>
      <c r="D664" s="328">
        <v>12</v>
      </c>
      <c r="E664" s="329">
        <v>20</v>
      </c>
      <c r="F664" s="329">
        <v>16</v>
      </c>
      <c r="I664" s="2"/>
      <c r="J664" s="2"/>
      <c r="K664" s="2"/>
      <c r="L664" s="2"/>
      <c r="M664" s="2"/>
      <c r="N664" s="2"/>
      <c r="O664" s="2"/>
      <c r="P664" s="2"/>
      <c r="Q664" s="2"/>
    </row>
    <row r="665" spans="3:17" ht="13.5" thickBot="1" x14ac:dyDescent="0.35">
      <c r="C665" s="9" t="s">
        <v>95</v>
      </c>
      <c r="D665" s="330">
        <v>12</v>
      </c>
      <c r="E665" s="331">
        <v>22</v>
      </c>
      <c r="F665" s="331">
        <v>18</v>
      </c>
      <c r="G665" s="3" t="s">
        <v>267</v>
      </c>
      <c r="I665" s="2"/>
      <c r="J665" s="2"/>
      <c r="K665" s="2"/>
      <c r="L665" s="2"/>
      <c r="M665" s="2"/>
      <c r="N665" s="2"/>
      <c r="O665" s="2"/>
      <c r="P665" s="2"/>
      <c r="Q665" s="2"/>
    </row>
    <row r="666" spans="3:17" ht="13" x14ac:dyDescent="0.3">
      <c r="C666" s="8" t="s">
        <v>55</v>
      </c>
      <c r="D666" s="329">
        <v>14</v>
      </c>
      <c r="E666" s="329">
        <v>25</v>
      </c>
      <c r="F666" s="329">
        <v>20</v>
      </c>
      <c r="G666" s="3" t="s">
        <v>161</v>
      </c>
      <c r="I666" s="2"/>
      <c r="J666" s="2"/>
      <c r="K666" s="2"/>
      <c r="L666" s="2"/>
      <c r="M666" s="2"/>
      <c r="N666" s="2"/>
      <c r="O666" s="2"/>
      <c r="P666" s="2"/>
      <c r="Q666" s="2"/>
    </row>
    <row r="667" spans="3:17" ht="13.5" thickBot="1" x14ac:dyDescent="0.35">
      <c r="C667" s="9" t="s">
        <v>96</v>
      </c>
      <c r="D667" s="332">
        <v>16</v>
      </c>
      <c r="E667" s="332">
        <v>27</v>
      </c>
      <c r="F667" s="332">
        <v>22</v>
      </c>
      <c r="G667" s="3"/>
      <c r="I667" s="2"/>
      <c r="J667" s="2"/>
      <c r="K667" s="2"/>
      <c r="L667" s="2"/>
      <c r="M667" s="2"/>
      <c r="N667" s="2"/>
      <c r="O667" s="2"/>
      <c r="P667" s="2"/>
      <c r="Q667" s="2"/>
    </row>
    <row r="668" spans="3:17" ht="13" x14ac:dyDescent="0.3">
      <c r="C668" s="8" t="s">
        <v>55</v>
      </c>
      <c r="D668" s="329">
        <v>8</v>
      </c>
      <c r="E668" s="329">
        <v>18</v>
      </c>
      <c r="F668" s="329">
        <v>13</v>
      </c>
      <c r="G668" s="117"/>
      <c r="I668" s="2"/>
      <c r="J668" s="2"/>
      <c r="K668" s="2"/>
      <c r="L668" s="2"/>
      <c r="M668" s="2"/>
      <c r="N668" s="2"/>
      <c r="O668" s="2"/>
      <c r="P668" s="2"/>
      <c r="Q668" s="2"/>
    </row>
    <row r="669" spans="3:17" ht="13.5" thickBot="1" x14ac:dyDescent="0.35">
      <c r="C669" s="9" t="s">
        <v>260</v>
      </c>
      <c r="D669" s="332">
        <v>8</v>
      </c>
      <c r="E669" s="332">
        <v>16</v>
      </c>
      <c r="F669" s="332">
        <v>13</v>
      </c>
      <c r="I669" s="2"/>
      <c r="J669" s="2"/>
      <c r="K669" s="2"/>
      <c r="L669" s="2"/>
      <c r="M669" s="2"/>
      <c r="N669" s="2"/>
      <c r="O669" s="2"/>
      <c r="P669" s="2"/>
      <c r="Q669" s="2"/>
    </row>
    <row r="670" spans="3:17" x14ac:dyDescent="0.25">
      <c r="I670" s="2"/>
      <c r="J670" s="2"/>
      <c r="K670" s="2"/>
      <c r="L670" s="2"/>
      <c r="M670" s="2"/>
      <c r="N670" s="2"/>
      <c r="O670" s="2"/>
      <c r="P670" s="2"/>
      <c r="Q670" s="2"/>
    </row>
    <row r="671" spans="3:17" x14ac:dyDescent="0.25">
      <c r="I671" s="2"/>
      <c r="J671" s="2"/>
      <c r="K671" s="2"/>
      <c r="L671" s="2"/>
      <c r="M671" s="2"/>
      <c r="N671" s="2"/>
      <c r="O671" s="2"/>
      <c r="P671" s="2"/>
      <c r="Q671" s="2"/>
    </row>
    <row r="672" spans="3:17" x14ac:dyDescent="0.25">
      <c r="I672" s="2"/>
      <c r="J672" s="2"/>
      <c r="K672" s="2"/>
      <c r="L672" s="2"/>
      <c r="M672" s="2"/>
      <c r="N672" s="2"/>
      <c r="O672" s="2"/>
      <c r="P672" s="2"/>
      <c r="Q672" s="2"/>
    </row>
    <row r="673" spans="3:17" x14ac:dyDescent="0.25">
      <c r="I673" s="2"/>
      <c r="J673" s="2"/>
      <c r="K673" s="2"/>
      <c r="L673" s="2"/>
      <c r="M673" s="2"/>
      <c r="N673" s="2"/>
      <c r="O673" s="2"/>
      <c r="P673" s="2"/>
      <c r="Q673" s="2"/>
    </row>
    <row r="674" spans="3:17" x14ac:dyDescent="0.25">
      <c r="I674" s="2"/>
      <c r="J674" s="2"/>
      <c r="K674" s="2"/>
      <c r="L674" s="2"/>
      <c r="M674" s="2"/>
      <c r="N674" s="2"/>
      <c r="O674" s="2"/>
      <c r="P674" s="2"/>
      <c r="Q674" s="2"/>
    </row>
    <row r="675" spans="3:17" x14ac:dyDescent="0.25">
      <c r="I675" s="2"/>
      <c r="J675" s="2"/>
      <c r="K675" s="2"/>
      <c r="L675" s="2"/>
      <c r="M675" s="2"/>
      <c r="N675" s="2"/>
      <c r="O675" s="2"/>
      <c r="P675" s="2"/>
      <c r="Q675" s="2"/>
    </row>
    <row r="676" spans="3:17" x14ac:dyDescent="0.25">
      <c r="I676" s="2"/>
      <c r="J676" s="2"/>
      <c r="K676" s="2"/>
      <c r="L676" s="2"/>
      <c r="M676" s="2"/>
      <c r="N676" s="2"/>
      <c r="O676" s="2"/>
      <c r="P676" s="2"/>
      <c r="Q676" s="2"/>
    </row>
    <row r="677" spans="3:17" x14ac:dyDescent="0.25">
      <c r="I677" s="2"/>
      <c r="J677" s="2"/>
      <c r="K677" s="2"/>
      <c r="L677" s="2"/>
      <c r="M677" s="2"/>
      <c r="N677" s="2"/>
      <c r="O677" s="2"/>
      <c r="P677" s="2"/>
      <c r="Q677" s="2"/>
    </row>
    <row r="678" spans="3:17" x14ac:dyDescent="0.25">
      <c r="I678" s="2"/>
      <c r="J678" s="2"/>
      <c r="K678" s="2"/>
      <c r="L678" s="2"/>
      <c r="M678" s="2"/>
      <c r="N678" s="2"/>
      <c r="O678" s="2"/>
      <c r="P678" s="2"/>
      <c r="Q678" s="2"/>
    </row>
    <row r="679" spans="3:17" x14ac:dyDescent="0.25">
      <c r="I679" s="2"/>
      <c r="J679" s="2"/>
      <c r="K679" s="2"/>
      <c r="L679" s="2"/>
      <c r="M679" s="2"/>
      <c r="N679" s="2"/>
      <c r="O679" s="2"/>
      <c r="P679" s="2"/>
      <c r="Q679" s="2"/>
    </row>
    <row r="680" spans="3:17" x14ac:dyDescent="0.25">
      <c r="I680" s="2"/>
      <c r="J680" s="2"/>
      <c r="K680" s="2"/>
      <c r="L680" s="2"/>
      <c r="M680" s="2"/>
      <c r="N680" s="2"/>
      <c r="O680" s="2"/>
      <c r="P680" s="2"/>
      <c r="Q680" s="2"/>
    </row>
    <row r="681" spans="3:17" x14ac:dyDescent="0.25">
      <c r="I681" s="2"/>
      <c r="J681" s="2"/>
      <c r="K681" s="2"/>
      <c r="L681" s="2"/>
      <c r="M681" s="2"/>
      <c r="N681" s="2"/>
      <c r="O681" s="2"/>
      <c r="P681" s="2"/>
      <c r="Q681" s="2"/>
    </row>
    <row r="682" spans="3:17" x14ac:dyDescent="0.25">
      <c r="I682" s="2"/>
      <c r="J682" s="2"/>
      <c r="K682" s="2"/>
      <c r="L682" s="2"/>
      <c r="M682" s="2"/>
      <c r="N682" s="2"/>
      <c r="O682" s="2"/>
      <c r="P682" s="2"/>
      <c r="Q682" s="2"/>
    </row>
    <row r="683" spans="3:17" x14ac:dyDescent="0.25">
      <c r="I683" s="2"/>
      <c r="J683" s="2"/>
      <c r="K683" s="2"/>
      <c r="L683" s="2"/>
      <c r="M683" s="2"/>
      <c r="N683" s="2"/>
      <c r="O683" s="2"/>
      <c r="P683" s="2"/>
      <c r="Q683" s="2"/>
    </row>
    <row r="684" spans="3:17" x14ac:dyDescent="0.25">
      <c r="I684" s="2"/>
      <c r="J684" s="2"/>
      <c r="K684" s="2"/>
      <c r="L684" s="2"/>
      <c r="M684" s="2"/>
      <c r="N684" s="2"/>
      <c r="O684" s="2"/>
      <c r="P684" s="2"/>
      <c r="Q684" s="2"/>
    </row>
    <row r="685" spans="3:17" x14ac:dyDescent="0.25">
      <c r="I685" s="2"/>
      <c r="J685" s="2"/>
      <c r="K685" s="2"/>
      <c r="L685" s="2"/>
      <c r="M685" s="2"/>
      <c r="N685" s="2"/>
      <c r="O685" s="2"/>
      <c r="P685" s="2"/>
      <c r="Q685" s="2"/>
    </row>
    <row r="686" spans="3:17" ht="13" thickBot="1" x14ac:dyDescent="0.3">
      <c r="I686" s="2"/>
      <c r="J686" s="2"/>
      <c r="K686" s="2"/>
      <c r="L686" s="2"/>
      <c r="M686" s="2"/>
      <c r="N686" s="2"/>
      <c r="O686" s="2"/>
      <c r="P686" s="2"/>
      <c r="Q686" s="2"/>
    </row>
    <row r="687" spans="3:17" ht="13.5" thickBot="1" x14ac:dyDescent="0.35">
      <c r="C687" s="6" t="s">
        <v>64</v>
      </c>
      <c r="D687" s="8" t="s">
        <v>93</v>
      </c>
      <c r="E687" s="130" t="s">
        <v>94</v>
      </c>
      <c r="F687" s="8" t="s">
        <v>115</v>
      </c>
      <c r="I687" s="2"/>
      <c r="J687" s="2"/>
      <c r="K687" s="2"/>
      <c r="L687" s="2"/>
      <c r="M687" s="2"/>
      <c r="N687" s="2"/>
      <c r="O687" s="2"/>
      <c r="P687" s="2"/>
      <c r="Q687" s="2"/>
    </row>
    <row r="688" spans="3:17" ht="13.5" thickBot="1" x14ac:dyDescent="0.35">
      <c r="C688" s="8" t="s">
        <v>55</v>
      </c>
      <c r="D688" s="236">
        <v>12</v>
      </c>
      <c r="E688" s="181">
        <v>19</v>
      </c>
      <c r="F688" s="181">
        <v>15</v>
      </c>
      <c r="H688" s="29"/>
      <c r="I688" s="2"/>
      <c r="J688" s="2"/>
      <c r="K688" s="2"/>
      <c r="L688" s="2"/>
      <c r="M688" s="2"/>
      <c r="N688" s="2"/>
      <c r="O688" s="2"/>
      <c r="P688" s="2"/>
      <c r="Q688" s="2"/>
    </row>
    <row r="689" spans="3:17" ht="13.5" thickBot="1" x14ac:dyDescent="0.35">
      <c r="C689" s="9" t="s">
        <v>95</v>
      </c>
      <c r="D689" s="245">
        <v>12</v>
      </c>
      <c r="E689" s="183">
        <v>21</v>
      </c>
      <c r="F689" s="183">
        <v>17</v>
      </c>
      <c r="H689" s="29"/>
      <c r="I689" s="2"/>
      <c r="J689" s="2"/>
      <c r="K689" s="2"/>
      <c r="L689" s="2"/>
      <c r="M689" s="2"/>
      <c r="N689" s="2"/>
      <c r="O689" s="2"/>
      <c r="P689" s="2"/>
      <c r="Q689" s="2"/>
    </row>
    <row r="690" spans="3:17" ht="13.5" thickBot="1" x14ac:dyDescent="0.35">
      <c r="C690" s="31" t="s">
        <v>154</v>
      </c>
      <c r="D690" s="190">
        <f>SUM(D688:D689)/2</f>
        <v>12</v>
      </c>
      <c r="E690" s="247">
        <f>SUM(E688:E689)/2</f>
        <v>20</v>
      </c>
      <c r="F690" s="190">
        <f>SUM(F688:F689)/2</f>
        <v>16</v>
      </c>
      <c r="H690" s="64"/>
      <c r="I690" s="2"/>
      <c r="J690" s="2"/>
      <c r="K690" s="2"/>
      <c r="L690" s="2"/>
      <c r="M690" s="2"/>
      <c r="N690" s="2"/>
      <c r="O690" s="2"/>
      <c r="P690" s="2"/>
      <c r="Q690" s="2"/>
    </row>
    <row r="691" spans="3:17" ht="13" x14ac:dyDescent="0.3">
      <c r="C691" s="8" t="s">
        <v>55</v>
      </c>
      <c r="D691" s="181">
        <v>14</v>
      </c>
      <c r="E691" s="181">
        <v>25</v>
      </c>
      <c r="F691" s="181">
        <v>20</v>
      </c>
      <c r="I691" s="2"/>
      <c r="J691" s="2"/>
      <c r="K691" s="2"/>
      <c r="L691" s="2"/>
      <c r="M691" s="2"/>
      <c r="N691" s="2"/>
      <c r="O691" s="2"/>
      <c r="P691" s="2"/>
      <c r="Q691" s="2"/>
    </row>
    <row r="692" spans="3:17" ht="13.5" thickBot="1" x14ac:dyDescent="0.35">
      <c r="C692" s="9" t="s">
        <v>96</v>
      </c>
      <c r="D692" s="185">
        <v>16</v>
      </c>
      <c r="E692" s="185">
        <v>27</v>
      </c>
      <c r="F692" s="185">
        <v>22</v>
      </c>
      <c r="I692" s="2"/>
      <c r="J692" s="2"/>
      <c r="K692" s="2"/>
      <c r="L692" s="2"/>
      <c r="M692" s="2"/>
      <c r="N692" s="2"/>
      <c r="O692" s="2"/>
      <c r="P692" s="2"/>
      <c r="Q692" s="2"/>
    </row>
    <row r="693" spans="3:17" ht="13.5" thickBot="1" x14ac:dyDescent="0.35">
      <c r="C693" s="31" t="s">
        <v>155</v>
      </c>
      <c r="D693" s="190">
        <f>SUM(D691:D692)/2</f>
        <v>15</v>
      </c>
      <c r="E693" s="247">
        <f>SUM(E691:E692)/2</f>
        <v>26</v>
      </c>
      <c r="F693" s="190">
        <f>SUM(F691:F692)/2</f>
        <v>21</v>
      </c>
      <c r="I693" s="2"/>
      <c r="J693" s="2"/>
      <c r="K693" s="2"/>
      <c r="L693" s="2"/>
      <c r="M693" s="2"/>
      <c r="N693" s="2"/>
      <c r="O693" s="2"/>
      <c r="P693" s="2"/>
      <c r="Q693" s="2"/>
    </row>
    <row r="694" spans="3:17" ht="13" x14ac:dyDescent="0.3">
      <c r="C694" s="8" t="s">
        <v>55</v>
      </c>
      <c r="D694" s="181">
        <v>8</v>
      </c>
      <c r="E694" s="181">
        <v>18</v>
      </c>
      <c r="F694" s="181">
        <v>13</v>
      </c>
      <c r="I694" s="2"/>
      <c r="J694" s="2"/>
      <c r="K694" s="2"/>
      <c r="L694" s="2"/>
      <c r="M694" s="2"/>
      <c r="N694" s="2"/>
      <c r="O694" s="2"/>
      <c r="P694" s="2"/>
      <c r="Q694" s="2"/>
    </row>
    <row r="695" spans="3:17" ht="13.5" thickBot="1" x14ac:dyDescent="0.35">
      <c r="C695" s="9" t="s">
        <v>260</v>
      </c>
      <c r="D695" s="185">
        <v>8</v>
      </c>
      <c r="E695" s="185">
        <v>16</v>
      </c>
      <c r="F695" s="185">
        <v>13</v>
      </c>
      <c r="I695" s="2"/>
      <c r="J695" s="2"/>
      <c r="K695" s="2"/>
      <c r="L695" s="2"/>
      <c r="M695" s="2"/>
      <c r="N695" s="2"/>
      <c r="O695" s="2"/>
      <c r="P695" s="2"/>
      <c r="Q695" s="2"/>
    </row>
    <row r="696" spans="3:17" ht="13.5" thickBot="1" x14ac:dyDescent="0.35">
      <c r="C696" s="31" t="s">
        <v>332</v>
      </c>
      <c r="D696" s="246">
        <f>SUM(D694:D695)/2</f>
        <v>8</v>
      </c>
      <c r="E696" s="190">
        <f>SUM(E694:E695)/2</f>
        <v>17</v>
      </c>
      <c r="F696" s="248">
        <f>SUM(F694:F695)/2</f>
        <v>13</v>
      </c>
      <c r="I696" s="2"/>
      <c r="J696" s="2"/>
      <c r="K696" s="2"/>
      <c r="L696" s="2"/>
      <c r="M696" s="2"/>
      <c r="N696" s="2"/>
      <c r="O696" s="2"/>
      <c r="P696" s="2"/>
      <c r="Q696" s="2"/>
    </row>
    <row r="697" spans="3:17" x14ac:dyDescent="0.25">
      <c r="I697" s="2"/>
      <c r="J697" s="2"/>
      <c r="K697" s="2"/>
      <c r="L697" s="2"/>
      <c r="M697" s="2"/>
      <c r="N697" s="2"/>
      <c r="O697" s="2"/>
      <c r="P697" s="2"/>
      <c r="Q697" s="2"/>
    </row>
    <row r="698" spans="3:17" ht="13" x14ac:dyDescent="0.3">
      <c r="C698" s="3" t="s">
        <v>348</v>
      </c>
      <c r="I698" s="2"/>
      <c r="J698" s="2"/>
      <c r="K698" s="2"/>
      <c r="L698" s="2"/>
      <c r="M698" s="2"/>
      <c r="N698" s="2"/>
      <c r="O698" s="2"/>
      <c r="P698" s="2"/>
      <c r="Q698" s="2"/>
    </row>
    <row r="699" spans="3:17" ht="13.5" thickBot="1" x14ac:dyDescent="0.35">
      <c r="D699" s="4" t="s">
        <v>257</v>
      </c>
      <c r="E699" s="4" t="s">
        <v>258</v>
      </c>
      <c r="F699" s="4" t="s">
        <v>259</v>
      </c>
      <c r="I699" s="2"/>
      <c r="J699" s="2"/>
      <c r="K699" s="2"/>
      <c r="L699" s="2"/>
      <c r="M699" s="2"/>
      <c r="N699" s="2"/>
      <c r="O699" s="2"/>
      <c r="P699" s="2"/>
      <c r="Q699" s="2"/>
    </row>
    <row r="700" spans="3:17" ht="13.5" thickBot="1" x14ac:dyDescent="0.35">
      <c r="D700" s="31" t="s">
        <v>93</v>
      </c>
      <c r="E700" s="57" t="s">
        <v>94</v>
      </c>
      <c r="F700" s="31" t="s">
        <v>115</v>
      </c>
      <c r="I700" s="2"/>
      <c r="J700" s="2"/>
      <c r="K700" s="2"/>
      <c r="L700" s="2"/>
      <c r="M700" s="2"/>
      <c r="N700" s="2"/>
      <c r="O700" s="2"/>
      <c r="P700" s="2"/>
      <c r="Q700" s="2"/>
    </row>
    <row r="701" spans="3:17" ht="13.5" thickBot="1" x14ac:dyDescent="0.35">
      <c r="C701" s="31" t="s">
        <v>154</v>
      </c>
      <c r="D701" s="190">
        <f>D690</f>
        <v>12</v>
      </c>
      <c r="E701" s="190">
        <f>E690</f>
        <v>20</v>
      </c>
      <c r="F701" s="190">
        <f>F690</f>
        <v>16</v>
      </c>
      <c r="G701" s="116" t="s">
        <v>233</v>
      </c>
      <c r="I701" s="2"/>
      <c r="J701" s="2"/>
      <c r="K701" s="2"/>
      <c r="L701" s="2"/>
      <c r="M701" s="2"/>
      <c r="N701" s="2"/>
      <c r="O701" s="2"/>
      <c r="P701" s="2"/>
      <c r="Q701" s="2"/>
    </row>
    <row r="702" spans="3:17" ht="13.5" thickBot="1" x14ac:dyDescent="0.35">
      <c r="C702" s="31" t="s">
        <v>155</v>
      </c>
      <c r="D702" s="190">
        <f>D693</f>
        <v>15</v>
      </c>
      <c r="E702" s="190">
        <f>E693</f>
        <v>26</v>
      </c>
      <c r="F702" s="190">
        <f>F693</f>
        <v>21</v>
      </c>
      <c r="G702" s="116" t="s">
        <v>234</v>
      </c>
      <c r="I702" s="2"/>
      <c r="J702" s="2"/>
      <c r="K702" s="2"/>
      <c r="L702" s="2"/>
      <c r="M702" s="2"/>
      <c r="N702" s="2"/>
      <c r="O702" s="2"/>
      <c r="P702" s="2"/>
      <c r="Q702" s="2"/>
    </row>
    <row r="703" spans="3:17" ht="13.5" thickBot="1" x14ac:dyDescent="0.35">
      <c r="C703" s="31" t="s">
        <v>332</v>
      </c>
      <c r="D703" s="190">
        <f>D696</f>
        <v>8</v>
      </c>
      <c r="E703" s="190">
        <f>E696</f>
        <v>17</v>
      </c>
      <c r="F703" s="190">
        <f>F696</f>
        <v>13</v>
      </c>
      <c r="G703" s="116" t="s">
        <v>333</v>
      </c>
      <c r="I703" s="2"/>
      <c r="J703" s="2"/>
      <c r="K703" s="2"/>
      <c r="L703" s="2"/>
      <c r="M703" s="2"/>
      <c r="N703" s="2"/>
      <c r="O703" s="2"/>
      <c r="P703" s="2"/>
      <c r="Q703" s="2"/>
    </row>
    <row r="704" spans="3:17" x14ac:dyDescent="0.25">
      <c r="I704" s="2"/>
      <c r="J704" s="2"/>
      <c r="K704" s="2"/>
      <c r="L704" s="2"/>
      <c r="M704" s="2"/>
      <c r="N704" s="2"/>
      <c r="O704" s="2"/>
      <c r="P704" s="2"/>
      <c r="Q704" s="2"/>
    </row>
    <row r="705" spans="9:17" x14ac:dyDescent="0.25">
      <c r="I705" s="2"/>
      <c r="J705" s="2"/>
      <c r="K705" s="2"/>
      <c r="L705" s="2"/>
      <c r="M705" s="2"/>
      <c r="N705" s="2"/>
      <c r="O705" s="2"/>
      <c r="P705" s="2"/>
      <c r="Q705" s="2"/>
    </row>
    <row r="706" spans="9:17" x14ac:dyDescent="0.25">
      <c r="I706" s="2"/>
      <c r="J706" s="2"/>
      <c r="K706" s="2"/>
      <c r="L706" s="2"/>
      <c r="M706" s="2"/>
      <c r="N706" s="2"/>
      <c r="O706" s="2"/>
      <c r="P706" s="2"/>
      <c r="Q706" s="2"/>
    </row>
    <row r="707" spans="9:17" x14ac:dyDescent="0.25">
      <c r="I707" s="2"/>
      <c r="J707" s="2"/>
      <c r="K707" s="2"/>
      <c r="L707" s="2"/>
      <c r="M707" s="2"/>
      <c r="N707" s="2"/>
      <c r="O707" s="2"/>
      <c r="P707" s="2"/>
      <c r="Q707" s="2"/>
    </row>
    <row r="708" spans="9:17" x14ac:dyDescent="0.25">
      <c r="I708" s="2"/>
      <c r="J708" s="2"/>
      <c r="K708" s="2"/>
      <c r="L708" s="2"/>
      <c r="M708" s="2"/>
      <c r="N708" s="2"/>
      <c r="O708" s="2"/>
      <c r="P708" s="2"/>
      <c r="Q708" s="2"/>
    </row>
    <row r="709" spans="9:17" x14ac:dyDescent="0.25">
      <c r="I709" s="2"/>
      <c r="J709" s="2"/>
      <c r="K709" s="2"/>
      <c r="L709" s="2"/>
      <c r="M709" s="2"/>
      <c r="N709" s="2"/>
      <c r="O709" s="2"/>
      <c r="P709" s="2"/>
      <c r="Q709" s="2"/>
    </row>
    <row r="710" spans="9:17" x14ac:dyDescent="0.25">
      <c r="I710" s="2"/>
      <c r="J710" s="2"/>
      <c r="K710" s="2"/>
      <c r="L710" s="2"/>
      <c r="M710" s="2"/>
      <c r="N710" s="2"/>
      <c r="O710" s="2"/>
      <c r="P710" s="2"/>
      <c r="Q710" s="2"/>
    </row>
    <row r="711" spans="9:17" x14ac:dyDescent="0.25">
      <c r="I711" s="2"/>
      <c r="J711" s="2"/>
      <c r="K711" s="2"/>
      <c r="L711" s="2"/>
      <c r="M711" s="2"/>
      <c r="N711" s="2"/>
      <c r="O711" s="2"/>
      <c r="P711" s="2"/>
      <c r="Q711" s="2"/>
    </row>
    <row r="712" spans="9:17" x14ac:dyDescent="0.25">
      <c r="I712" s="2"/>
      <c r="J712" s="2"/>
      <c r="K712" s="2"/>
      <c r="L712" s="2"/>
      <c r="M712" s="2"/>
      <c r="N712" s="2"/>
      <c r="O712" s="2"/>
      <c r="P712" s="2"/>
      <c r="Q712" s="2"/>
    </row>
    <row r="713" spans="9:17" x14ac:dyDescent="0.25">
      <c r="I713" s="2"/>
      <c r="J713" s="2"/>
      <c r="K713" s="2"/>
      <c r="L713" s="2"/>
      <c r="M713" s="2"/>
      <c r="N713" s="2"/>
      <c r="O713" s="2"/>
      <c r="P713" s="2"/>
      <c r="Q713" s="2"/>
    </row>
    <row r="714" spans="9:17" x14ac:dyDescent="0.25">
      <c r="I714" s="2"/>
      <c r="J714" s="2"/>
      <c r="K714" s="2"/>
      <c r="L714" s="2"/>
      <c r="M714" s="2"/>
      <c r="N714" s="2"/>
      <c r="O714" s="2"/>
      <c r="P714" s="2"/>
      <c r="Q714" s="2"/>
    </row>
    <row r="715" spans="9:17" x14ac:dyDescent="0.25">
      <c r="I715" s="2"/>
      <c r="J715" s="2"/>
      <c r="K715" s="2"/>
      <c r="L715" s="2"/>
      <c r="M715" s="2"/>
      <c r="N715" s="2"/>
      <c r="O715" s="2"/>
      <c r="P715" s="2"/>
      <c r="Q715" s="2"/>
    </row>
    <row r="716" spans="9:17" x14ac:dyDescent="0.25">
      <c r="I716" s="2"/>
      <c r="J716" s="2"/>
      <c r="K716" s="2"/>
      <c r="L716" s="2"/>
      <c r="M716" s="2"/>
      <c r="N716" s="2"/>
      <c r="O716" s="2"/>
      <c r="P716" s="2"/>
      <c r="Q716" s="2"/>
    </row>
    <row r="717" spans="9:17" x14ac:dyDescent="0.25">
      <c r="I717" s="2"/>
      <c r="J717" s="2"/>
      <c r="K717" s="2"/>
      <c r="L717" s="2"/>
      <c r="M717" s="2"/>
      <c r="N717" s="2"/>
      <c r="O717" s="2"/>
      <c r="P717" s="2"/>
      <c r="Q717" s="2"/>
    </row>
    <row r="718" spans="9:17" x14ac:dyDescent="0.25">
      <c r="I718" s="2"/>
      <c r="J718" s="2"/>
      <c r="K718" s="2"/>
      <c r="L718" s="2"/>
      <c r="M718" s="2"/>
      <c r="N718" s="2"/>
      <c r="O718" s="2"/>
      <c r="P718" s="2"/>
      <c r="Q718" s="2"/>
    </row>
    <row r="719" spans="9:17" x14ac:dyDescent="0.25">
      <c r="I719" s="2"/>
      <c r="J719" s="2"/>
      <c r="K719" s="2"/>
      <c r="L719" s="2"/>
      <c r="M719" s="2"/>
      <c r="N719" s="2"/>
      <c r="O719" s="2"/>
      <c r="P719" s="2"/>
      <c r="Q719" s="2"/>
    </row>
    <row r="720" spans="9:17" x14ac:dyDescent="0.25">
      <c r="I720" s="2"/>
      <c r="J720" s="2"/>
      <c r="K720" s="2"/>
      <c r="L720" s="2"/>
      <c r="M720" s="2"/>
      <c r="N720" s="2"/>
      <c r="O720" s="2"/>
      <c r="P720" s="2"/>
      <c r="Q720" s="2"/>
    </row>
    <row r="721" spans="9:17" x14ac:dyDescent="0.25">
      <c r="I721" s="2"/>
      <c r="J721" s="2"/>
      <c r="K721" s="2"/>
      <c r="L721" s="2"/>
      <c r="M721" s="2"/>
      <c r="N721" s="2"/>
      <c r="O721" s="2"/>
      <c r="P721" s="2"/>
      <c r="Q721" s="2"/>
    </row>
    <row r="722" spans="9:17" x14ac:dyDescent="0.25">
      <c r="I722" s="2"/>
      <c r="J722" s="2"/>
      <c r="K722" s="2"/>
      <c r="L722" s="2"/>
      <c r="M722" s="2"/>
      <c r="N722" s="2"/>
      <c r="O722" s="2"/>
      <c r="P722" s="2"/>
      <c r="Q722" s="2"/>
    </row>
    <row r="723" spans="9:17" x14ac:dyDescent="0.25">
      <c r="I723" s="2"/>
      <c r="J723" s="2"/>
      <c r="K723" s="2"/>
      <c r="L723" s="2"/>
      <c r="M723" s="2"/>
      <c r="N723" s="2"/>
      <c r="O723" s="2"/>
      <c r="P723" s="2"/>
      <c r="Q723" s="2"/>
    </row>
    <row r="724" spans="9:17" x14ac:dyDescent="0.25">
      <c r="I724" s="2"/>
      <c r="J724" s="2"/>
      <c r="K724" s="2"/>
      <c r="L724" s="2"/>
      <c r="M724" s="2"/>
      <c r="N724" s="2"/>
      <c r="O724" s="2"/>
      <c r="P724" s="2"/>
      <c r="Q724" s="2"/>
    </row>
    <row r="725" spans="9:17" x14ac:dyDescent="0.25">
      <c r="I725" s="2"/>
      <c r="J725" s="2"/>
      <c r="K725" s="2"/>
      <c r="L725" s="2"/>
      <c r="M725" s="2"/>
      <c r="N725" s="2"/>
      <c r="O725" s="2"/>
      <c r="P725" s="2"/>
      <c r="Q725" s="2"/>
    </row>
    <row r="726" spans="9:17" x14ac:dyDescent="0.25">
      <c r="I726" s="2"/>
      <c r="J726" s="2"/>
      <c r="K726" s="2"/>
      <c r="L726" s="2"/>
      <c r="M726" s="2"/>
      <c r="N726" s="2"/>
      <c r="O726" s="2"/>
      <c r="P726" s="2"/>
      <c r="Q726" s="2"/>
    </row>
    <row r="727" spans="9:17" x14ac:dyDescent="0.25">
      <c r="I727" s="2"/>
      <c r="J727" s="2"/>
      <c r="K727" s="2"/>
      <c r="L727" s="2"/>
      <c r="M727" s="2"/>
      <c r="N727" s="2"/>
      <c r="O727" s="2"/>
      <c r="P727" s="2"/>
      <c r="Q727" s="2"/>
    </row>
    <row r="728" spans="9:17" x14ac:dyDescent="0.25">
      <c r="I728" s="2"/>
      <c r="J728" s="2"/>
      <c r="K728" s="2"/>
      <c r="L728" s="2"/>
      <c r="M728" s="2"/>
      <c r="N728" s="2"/>
      <c r="O728" s="2"/>
      <c r="P728" s="2"/>
      <c r="Q728" s="2"/>
    </row>
    <row r="729" spans="9:17" x14ac:dyDescent="0.25">
      <c r="I729" s="2"/>
      <c r="J729" s="2"/>
      <c r="K729" s="2"/>
      <c r="L729" s="2"/>
      <c r="M729" s="2"/>
      <c r="N729" s="2"/>
      <c r="O729" s="2"/>
      <c r="P729" s="2"/>
      <c r="Q729" s="2"/>
    </row>
    <row r="730" spans="9:17" x14ac:dyDescent="0.25">
      <c r="I730" s="2"/>
      <c r="J730" s="2"/>
      <c r="K730" s="2"/>
      <c r="L730" s="2"/>
      <c r="M730" s="2"/>
      <c r="N730" s="2"/>
      <c r="O730" s="2"/>
      <c r="P730" s="2"/>
      <c r="Q730" s="2"/>
    </row>
    <row r="731" spans="9:17" x14ac:dyDescent="0.25">
      <c r="I731" s="2"/>
      <c r="J731" s="2"/>
      <c r="K731" s="2"/>
      <c r="L731" s="2"/>
      <c r="M731" s="2"/>
      <c r="N731" s="2"/>
      <c r="O731" s="2"/>
      <c r="P731" s="2"/>
      <c r="Q731" s="2"/>
    </row>
    <row r="732" spans="9:17" x14ac:dyDescent="0.25">
      <c r="I732" s="2"/>
      <c r="J732" s="2"/>
      <c r="K732" s="2"/>
      <c r="L732" s="2"/>
      <c r="M732" s="2"/>
      <c r="N732" s="2"/>
      <c r="O732" s="2"/>
      <c r="P732" s="2"/>
      <c r="Q732" s="2"/>
    </row>
    <row r="733" spans="9:17" x14ac:dyDescent="0.25">
      <c r="I733" s="2"/>
      <c r="J733" s="2"/>
      <c r="K733" s="2"/>
      <c r="L733" s="2"/>
      <c r="M733" s="2"/>
      <c r="N733" s="2"/>
      <c r="O733" s="2"/>
      <c r="P733" s="2"/>
      <c r="Q733" s="2"/>
    </row>
    <row r="734" spans="9:17" x14ac:dyDescent="0.25">
      <c r="I734" s="2"/>
      <c r="J734" s="2"/>
      <c r="K734" s="2"/>
      <c r="L734" s="2"/>
      <c r="M734" s="2"/>
      <c r="N734" s="2"/>
      <c r="O734" s="2"/>
      <c r="P734" s="2"/>
      <c r="Q734" s="2"/>
    </row>
    <row r="735" spans="9:17" x14ac:dyDescent="0.25">
      <c r="I735" s="2"/>
      <c r="J735" s="2"/>
      <c r="K735" s="2"/>
      <c r="L735" s="2"/>
      <c r="M735" s="2"/>
      <c r="N735" s="2"/>
      <c r="O735" s="2"/>
      <c r="P735" s="2"/>
      <c r="Q735" s="2"/>
    </row>
    <row r="736" spans="9:17" x14ac:dyDescent="0.25">
      <c r="I736" s="2"/>
      <c r="J736" s="2"/>
      <c r="K736" s="2"/>
      <c r="L736" s="2"/>
      <c r="M736" s="2"/>
      <c r="N736" s="2"/>
      <c r="O736" s="2"/>
      <c r="P736" s="2"/>
      <c r="Q736" s="2"/>
    </row>
    <row r="737" spans="9:17" x14ac:dyDescent="0.25">
      <c r="I737" s="2"/>
      <c r="J737" s="2"/>
      <c r="K737" s="2"/>
      <c r="L737" s="2"/>
      <c r="M737" s="2"/>
      <c r="N737" s="2"/>
      <c r="O737" s="2"/>
      <c r="P737" s="2"/>
      <c r="Q737" s="2"/>
    </row>
    <row r="738" spans="9:17" x14ac:dyDescent="0.25">
      <c r="I738" s="2"/>
      <c r="J738" s="2"/>
      <c r="K738" s="2"/>
      <c r="L738" s="2"/>
      <c r="M738" s="2"/>
      <c r="N738" s="2"/>
      <c r="O738" s="2"/>
      <c r="P738" s="2"/>
      <c r="Q738" s="2"/>
    </row>
    <row r="739" spans="9:17" x14ac:dyDescent="0.25">
      <c r="I739" s="2"/>
      <c r="J739" s="2"/>
      <c r="K739" s="2"/>
      <c r="L739" s="2"/>
      <c r="M739" s="2"/>
      <c r="N739" s="2"/>
      <c r="O739" s="2"/>
      <c r="P739" s="2"/>
      <c r="Q739" s="2"/>
    </row>
    <row r="740" spans="9:17" x14ac:dyDescent="0.25">
      <c r="I740" s="2"/>
      <c r="J740" s="2"/>
      <c r="K740" s="2"/>
      <c r="L740" s="2"/>
      <c r="M740" s="2"/>
      <c r="N740" s="2"/>
      <c r="O740" s="2"/>
      <c r="P740" s="2"/>
      <c r="Q740" s="2"/>
    </row>
    <row r="741" spans="9:17" x14ac:dyDescent="0.25">
      <c r="I741" s="2"/>
      <c r="J741" s="2"/>
      <c r="K741" s="2"/>
      <c r="L741" s="2"/>
      <c r="M741" s="2"/>
      <c r="N741" s="2"/>
      <c r="O741" s="2"/>
      <c r="P741" s="2"/>
      <c r="Q741" s="2"/>
    </row>
    <row r="742" spans="9:17" x14ac:dyDescent="0.25">
      <c r="I742" s="2"/>
      <c r="J742" s="2"/>
      <c r="K742" s="2"/>
      <c r="L742" s="2"/>
      <c r="M742" s="2"/>
      <c r="N742" s="2"/>
      <c r="O742" s="2"/>
      <c r="P742" s="2"/>
      <c r="Q742" s="2"/>
    </row>
    <row r="743" spans="9:17" x14ac:dyDescent="0.25">
      <c r="I743" s="2"/>
      <c r="J743" s="2"/>
      <c r="K743" s="2"/>
      <c r="L743" s="2"/>
      <c r="M743" s="2"/>
      <c r="N743" s="2"/>
      <c r="O743" s="2"/>
      <c r="P743" s="2"/>
      <c r="Q743" s="2"/>
    </row>
    <row r="744" spans="9:17" x14ac:dyDescent="0.25">
      <c r="I744" s="2"/>
      <c r="J744" s="2"/>
      <c r="K744" s="2"/>
      <c r="L744" s="2"/>
      <c r="M744" s="2"/>
      <c r="N744" s="2"/>
      <c r="O744" s="2"/>
      <c r="P744" s="2"/>
      <c r="Q744" s="2"/>
    </row>
    <row r="745" spans="9:17" x14ac:dyDescent="0.25">
      <c r="I745" s="2"/>
      <c r="J745" s="2"/>
      <c r="K745" s="2"/>
      <c r="L745" s="2"/>
      <c r="M745" s="2"/>
      <c r="N745" s="2"/>
      <c r="O745" s="2"/>
      <c r="P745" s="2"/>
      <c r="Q745" s="2"/>
    </row>
    <row r="746" spans="9:17" x14ac:dyDescent="0.25">
      <c r="I746" s="2"/>
      <c r="J746" s="2"/>
      <c r="K746" s="2"/>
      <c r="L746" s="2"/>
      <c r="M746" s="2"/>
      <c r="N746" s="2"/>
      <c r="O746" s="2"/>
      <c r="P746" s="2"/>
      <c r="Q746" s="2"/>
    </row>
    <row r="747" spans="9:17" x14ac:dyDescent="0.25">
      <c r="I747" s="2"/>
      <c r="J747" s="2"/>
      <c r="K747" s="2"/>
      <c r="L747" s="2"/>
      <c r="M747" s="2"/>
      <c r="N747" s="2"/>
      <c r="O747" s="2"/>
      <c r="P747" s="2"/>
      <c r="Q747" s="2"/>
    </row>
    <row r="748" spans="9:17" x14ac:dyDescent="0.25">
      <c r="I748" s="2"/>
      <c r="J748" s="2"/>
      <c r="K748" s="2"/>
      <c r="L748" s="2"/>
      <c r="M748" s="2"/>
      <c r="N748" s="2"/>
      <c r="O748" s="2"/>
      <c r="P748" s="2"/>
      <c r="Q748" s="2"/>
    </row>
    <row r="749" spans="9:17" x14ac:dyDescent="0.25">
      <c r="I749" s="2"/>
      <c r="J749" s="2"/>
      <c r="K749" s="2"/>
      <c r="L749" s="2"/>
      <c r="M749" s="2"/>
      <c r="N749" s="2"/>
      <c r="O749" s="2"/>
      <c r="P749" s="2"/>
      <c r="Q749" s="2"/>
    </row>
    <row r="750" spans="9:17" x14ac:dyDescent="0.25">
      <c r="I750" s="2"/>
      <c r="J750" s="2"/>
      <c r="K750" s="2"/>
      <c r="L750" s="2"/>
      <c r="M750" s="2"/>
      <c r="N750" s="2"/>
      <c r="O750" s="2"/>
      <c r="P750" s="2"/>
      <c r="Q750" s="2"/>
    </row>
    <row r="751" spans="9:17" x14ac:dyDescent="0.25">
      <c r="I751" s="2"/>
      <c r="J751" s="2"/>
      <c r="K751" s="2"/>
      <c r="L751" s="2"/>
      <c r="M751" s="2"/>
      <c r="N751" s="2"/>
      <c r="O751" s="2"/>
      <c r="P751" s="2"/>
      <c r="Q751" s="2"/>
    </row>
    <row r="752" spans="9:17" x14ac:dyDescent="0.25">
      <c r="I752" s="2"/>
      <c r="J752" s="2"/>
      <c r="K752" s="2"/>
      <c r="L752" s="2"/>
      <c r="M752" s="2"/>
      <c r="N752" s="2"/>
      <c r="O752" s="2"/>
      <c r="P752" s="2"/>
      <c r="Q752" s="2"/>
    </row>
    <row r="753" spans="9:17" x14ac:dyDescent="0.25">
      <c r="I753" s="2"/>
      <c r="J753" s="2"/>
      <c r="K753" s="2"/>
      <c r="L753" s="2"/>
      <c r="M753" s="2"/>
      <c r="N753" s="2"/>
      <c r="O753" s="2"/>
      <c r="P753" s="2"/>
      <c r="Q753" s="2"/>
    </row>
    <row r="754" spans="9:17" x14ac:dyDescent="0.25">
      <c r="I754" s="2"/>
      <c r="J754" s="2"/>
      <c r="K754" s="2"/>
      <c r="L754" s="2"/>
      <c r="M754" s="2"/>
      <c r="N754" s="2"/>
      <c r="O754" s="2"/>
      <c r="P754" s="2"/>
      <c r="Q754" s="2"/>
    </row>
    <row r="755" spans="9:17" x14ac:dyDescent="0.25">
      <c r="I755" s="2"/>
      <c r="J755" s="2"/>
      <c r="K755" s="2"/>
      <c r="L755" s="2"/>
      <c r="M755" s="2"/>
      <c r="N755" s="2"/>
      <c r="O755" s="2"/>
      <c r="P755" s="2"/>
      <c r="Q755" s="2"/>
    </row>
    <row r="756" spans="9:17" x14ac:dyDescent="0.25">
      <c r="I756" s="2"/>
      <c r="J756" s="2"/>
      <c r="K756" s="2"/>
      <c r="L756" s="2"/>
      <c r="M756" s="2"/>
      <c r="N756" s="2"/>
      <c r="O756" s="2"/>
      <c r="P756" s="2"/>
      <c r="Q756" s="2"/>
    </row>
    <row r="757" spans="9:17" x14ac:dyDescent="0.25">
      <c r="I757" s="2"/>
      <c r="J757" s="2"/>
      <c r="K757" s="2"/>
      <c r="L757" s="2"/>
      <c r="M757" s="2"/>
      <c r="N757" s="2"/>
      <c r="O757" s="2"/>
      <c r="P757" s="2"/>
      <c r="Q757" s="2"/>
    </row>
    <row r="758" spans="9:17" x14ac:dyDescent="0.25">
      <c r="I758" s="2"/>
      <c r="J758" s="2"/>
      <c r="K758" s="2"/>
      <c r="L758" s="2"/>
      <c r="M758" s="2"/>
      <c r="N758" s="2"/>
      <c r="O758" s="2"/>
      <c r="P758" s="2"/>
      <c r="Q758" s="2"/>
    </row>
  </sheetData>
  <sheetProtection sheet="1" objects="1" scenarios="1" formatCells="0" selectLockedCells="1"/>
  <phoneticPr fontId="9" type="noConversion"/>
  <pageMargins left="0.75" right="0.75" top="1" bottom="1" header="0.5" footer="0.5"/>
  <pageSetup orientation="portrait" horizont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5" x14ac:dyDescent="0.2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Basics</vt:lpstr>
      <vt:lpstr>ANOVA Examples</vt:lpstr>
      <vt:lpstr>ANOVA Problems</vt:lpstr>
      <vt:lpstr>Experiments</vt:lpstr>
      <vt:lpstr>Response Surface</vt:lpstr>
      <vt:lpstr>F Distribution</vt:lpstr>
      <vt:lpstr>Blank</vt:lpstr>
    </vt:vector>
  </TitlesOfParts>
  <Company>THINC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Andrew</dc:creator>
  <cp:lastModifiedBy>John Andrew</cp:lastModifiedBy>
  <cp:lastPrinted>2011-08-10T14:19:57Z</cp:lastPrinted>
  <dcterms:created xsi:type="dcterms:W3CDTF">2008-03-27T14:06:38Z</dcterms:created>
  <dcterms:modified xsi:type="dcterms:W3CDTF">2018-06-26T00:35:06Z</dcterms:modified>
</cp:coreProperties>
</file>